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webextensions/webextension1.xml" ContentType="application/vnd.ms-office.webextension+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hidePivotFieldList="1" defaultThemeVersion="166925"/>
  <mc:AlternateContent xmlns:mc="http://schemas.openxmlformats.org/markup-compatibility/2006">
    <mc:Choice Requires="x15">
      <x15ac:absPath xmlns:x15ac="http://schemas.microsoft.com/office/spreadsheetml/2010/11/ac" url="/Users/hayleycronquist/Box Sync/*LTCCC/Data/State Staffing Data_edited[95]/"/>
    </mc:Choice>
  </mc:AlternateContent>
  <xr:revisionPtr revIDLastSave="0" documentId="13_ncr:1_{1AD95F3F-B10F-E64F-91ED-480012F861BE}" xr6:coauthVersionLast="47" xr6:coauthVersionMax="47" xr10:uidLastSave="{00000000-0000-0000-0000-000000000000}"/>
  <bookViews>
    <workbookView xWindow="0" yWindow="500" windowWidth="28800" windowHeight="17500" xr2:uid="{67A66CE9-00D2-4A3F-AF07-D49C2DF022CA}"/>
  </bookViews>
  <sheets>
    <sheet name="Nurse" sheetId="6" r:id="rId1"/>
    <sheet name="Contract" sheetId="7" r:id="rId2"/>
    <sheet name="Non-Nurse" sheetId="8" r:id="rId3"/>
    <sheet name="Summary Data" sheetId="10" r:id="rId4"/>
    <sheet name="Charts" sheetId="11" r:id="rId5"/>
    <sheet name="Notes &amp; Glossary" sheetId="12" r:id="rId6"/>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7" l="1"/>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G29" i="10"/>
  <c r="H4" i="10"/>
  <c r="G2" i="6" l="1"/>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I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K2" i="6" l="1"/>
  <c r="L2" i="6"/>
  <c r="P2" i="6"/>
  <c r="S2" i="6"/>
  <c r="W2" i="6"/>
  <c r="K3" i="6"/>
  <c r="L3" i="6"/>
  <c r="H3" i="6" s="1"/>
  <c r="P3" i="6"/>
  <c r="S3" i="6"/>
  <c r="W3" i="6"/>
  <c r="K4" i="6"/>
  <c r="L4" i="6"/>
  <c r="H4" i="6" s="1"/>
  <c r="P4" i="6"/>
  <c r="S4" i="6"/>
  <c r="W4" i="6"/>
  <c r="K5" i="6"/>
  <c r="L5" i="6"/>
  <c r="P5" i="6"/>
  <c r="S5" i="6"/>
  <c r="W5" i="6"/>
  <c r="K6" i="6"/>
  <c r="L6" i="6"/>
  <c r="H6" i="6" s="1"/>
  <c r="P6" i="6"/>
  <c r="S6" i="6"/>
  <c r="W6" i="6"/>
  <c r="K7" i="6"/>
  <c r="L7" i="6"/>
  <c r="H7" i="6" s="1"/>
  <c r="P7" i="6"/>
  <c r="S7" i="6"/>
  <c r="W7" i="6"/>
  <c r="K8" i="6"/>
  <c r="L8" i="6"/>
  <c r="H8" i="6" s="1"/>
  <c r="P8" i="6"/>
  <c r="S8" i="6"/>
  <c r="W8" i="6"/>
  <c r="K9" i="6"/>
  <c r="L9" i="6"/>
  <c r="H9" i="6" s="1"/>
  <c r="P9" i="6"/>
  <c r="S9" i="6"/>
  <c r="W9" i="6"/>
  <c r="K10" i="6"/>
  <c r="L10" i="6"/>
  <c r="H10" i="6" s="1"/>
  <c r="P10" i="6"/>
  <c r="S10" i="6"/>
  <c r="W10" i="6"/>
  <c r="K11" i="6"/>
  <c r="L11" i="6"/>
  <c r="H11" i="6" s="1"/>
  <c r="P11" i="6"/>
  <c r="S11" i="6"/>
  <c r="W11" i="6"/>
  <c r="K12" i="6"/>
  <c r="L12" i="6"/>
  <c r="H12" i="6" s="1"/>
  <c r="P12" i="6"/>
  <c r="S12" i="6"/>
  <c r="J12" i="6" s="1"/>
  <c r="F12" i="6" s="1"/>
  <c r="W12" i="6"/>
  <c r="K13" i="6"/>
  <c r="L13" i="6"/>
  <c r="H13" i="6" s="1"/>
  <c r="P13" i="6"/>
  <c r="S13" i="6"/>
  <c r="W13" i="6"/>
  <c r="K14" i="6"/>
  <c r="L14" i="6"/>
  <c r="H14" i="6" s="1"/>
  <c r="P14" i="6"/>
  <c r="S14" i="6"/>
  <c r="W14" i="6"/>
  <c r="K15" i="6"/>
  <c r="L15" i="6"/>
  <c r="H15" i="6" s="1"/>
  <c r="P15" i="6"/>
  <c r="S15" i="6"/>
  <c r="W15" i="6"/>
  <c r="K16" i="6"/>
  <c r="L16" i="6"/>
  <c r="H16" i="6" s="1"/>
  <c r="P16" i="6"/>
  <c r="S16" i="6"/>
  <c r="W16" i="6"/>
  <c r="K17" i="6"/>
  <c r="L17" i="6"/>
  <c r="H17" i="6" s="1"/>
  <c r="P17" i="6"/>
  <c r="J17" i="6" s="1"/>
  <c r="F17" i="6" s="1"/>
  <c r="S17" i="6"/>
  <c r="W17" i="6"/>
  <c r="K18" i="6"/>
  <c r="L18" i="6"/>
  <c r="P18" i="6"/>
  <c r="S18" i="6"/>
  <c r="W18" i="6"/>
  <c r="K19" i="6"/>
  <c r="L19" i="6"/>
  <c r="H19" i="6" s="1"/>
  <c r="P19" i="6"/>
  <c r="S19" i="6"/>
  <c r="W19" i="6"/>
  <c r="K20" i="6"/>
  <c r="L20" i="6"/>
  <c r="H20" i="6" s="1"/>
  <c r="P20" i="6"/>
  <c r="S20" i="6"/>
  <c r="J20" i="6" s="1"/>
  <c r="F20" i="6" s="1"/>
  <c r="W20" i="6"/>
  <c r="K21" i="6"/>
  <c r="L21" i="6"/>
  <c r="P21" i="6"/>
  <c r="S21" i="6"/>
  <c r="W21" i="6"/>
  <c r="K22" i="6"/>
  <c r="L22" i="6"/>
  <c r="H22" i="6" s="1"/>
  <c r="P22" i="6"/>
  <c r="S22" i="6"/>
  <c r="W22" i="6"/>
  <c r="K23" i="6"/>
  <c r="L23" i="6"/>
  <c r="H23" i="6" s="1"/>
  <c r="P23" i="6"/>
  <c r="S23" i="6"/>
  <c r="W23" i="6"/>
  <c r="K24" i="6"/>
  <c r="L24" i="6"/>
  <c r="H24" i="6" s="1"/>
  <c r="P24" i="6"/>
  <c r="S24" i="6"/>
  <c r="W24" i="6"/>
  <c r="K25" i="6"/>
  <c r="L25" i="6"/>
  <c r="H25" i="6" s="1"/>
  <c r="P25" i="6"/>
  <c r="S25" i="6"/>
  <c r="W25" i="6"/>
  <c r="K26" i="6"/>
  <c r="L26" i="6"/>
  <c r="H26" i="6" s="1"/>
  <c r="P26" i="6"/>
  <c r="S26" i="6"/>
  <c r="W26" i="6"/>
  <c r="K27" i="6"/>
  <c r="L27" i="6"/>
  <c r="H27" i="6" s="1"/>
  <c r="P27" i="6"/>
  <c r="S27" i="6"/>
  <c r="W27" i="6"/>
  <c r="K28" i="6"/>
  <c r="L28" i="6"/>
  <c r="H28" i="6" s="1"/>
  <c r="P28" i="6"/>
  <c r="S28" i="6"/>
  <c r="W28" i="6"/>
  <c r="K29" i="6"/>
  <c r="L29" i="6"/>
  <c r="H29" i="6" s="1"/>
  <c r="P29" i="6"/>
  <c r="S29" i="6"/>
  <c r="W29" i="6"/>
  <c r="K30" i="6"/>
  <c r="L30" i="6"/>
  <c r="H30" i="6" s="1"/>
  <c r="P30" i="6"/>
  <c r="S30" i="6"/>
  <c r="W30" i="6"/>
  <c r="K31" i="6"/>
  <c r="L31" i="6"/>
  <c r="H31" i="6" s="1"/>
  <c r="P31" i="6"/>
  <c r="S31" i="6"/>
  <c r="W31" i="6"/>
  <c r="K32" i="6"/>
  <c r="L32" i="6"/>
  <c r="H32" i="6" s="1"/>
  <c r="P32" i="6"/>
  <c r="S32" i="6"/>
  <c r="W32" i="6"/>
  <c r="K33" i="6"/>
  <c r="L33" i="6"/>
  <c r="H33" i="6" s="1"/>
  <c r="P33" i="6"/>
  <c r="S33" i="6"/>
  <c r="W33" i="6"/>
  <c r="K34" i="6"/>
  <c r="L34" i="6"/>
  <c r="H34" i="6" s="1"/>
  <c r="P34" i="6"/>
  <c r="S34" i="6"/>
  <c r="W34" i="6"/>
  <c r="K35" i="6"/>
  <c r="L35" i="6"/>
  <c r="H35" i="6" s="1"/>
  <c r="P35" i="6"/>
  <c r="S35" i="6"/>
  <c r="W35" i="6"/>
  <c r="K36" i="6"/>
  <c r="L36" i="6"/>
  <c r="H36" i="6" s="1"/>
  <c r="P36" i="6"/>
  <c r="S36" i="6"/>
  <c r="W36" i="6"/>
  <c r="K37" i="6"/>
  <c r="L37" i="6"/>
  <c r="H37" i="6" s="1"/>
  <c r="P37" i="6"/>
  <c r="S37" i="6"/>
  <c r="W37" i="6"/>
  <c r="K38" i="6"/>
  <c r="L38" i="6"/>
  <c r="H38" i="6" s="1"/>
  <c r="P38" i="6"/>
  <c r="S38" i="6"/>
  <c r="W38" i="6"/>
  <c r="K39" i="6"/>
  <c r="L39" i="6"/>
  <c r="H39" i="6" s="1"/>
  <c r="P39" i="6"/>
  <c r="S39" i="6"/>
  <c r="W39" i="6"/>
  <c r="K40" i="6"/>
  <c r="L40" i="6"/>
  <c r="H40" i="6" s="1"/>
  <c r="P40" i="6"/>
  <c r="S40" i="6"/>
  <c r="W40" i="6"/>
  <c r="K41" i="6"/>
  <c r="L41" i="6"/>
  <c r="H41" i="6" s="1"/>
  <c r="P41" i="6"/>
  <c r="S41" i="6"/>
  <c r="W41" i="6"/>
  <c r="K42" i="6"/>
  <c r="L42" i="6"/>
  <c r="H42" i="6" s="1"/>
  <c r="P42" i="6"/>
  <c r="S42" i="6"/>
  <c r="W42" i="6"/>
  <c r="K43" i="6"/>
  <c r="L43" i="6"/>
  <c r="H43" i="6" s="1"/>
  <c r="P43" i="6"/>
  <c r="S43" i="6"/>
  <c r="W43" i="6"/>
  <c r="K44" i="6"/>
  <c r="L44" i="6"/>
  <c r="H44" i="6" s="1"/>
  <c r="P44" i="6"/>
  <c r="S44" i="6"/>
  <c r="W44" i="6"/>
  <c r="K45" i="6"/>
  <c r="L45" i="6"/>
  <c r="H45" i="6" s="1"/>
  <c r="P45" i="6"/>
  <c r="S45" i="6"/>
  <c r="W45" i="6"/>
  <c r="K46" i="6"/>
  <c r="L46" i="6"/>
  <c r="H46" i="6" s="1"/>
  <c r="P46" i="6"/>
  <c r="S46" i="6"/>
  <c r="W46" i="6"/>
  <c r="K47" i="6"/>
  <c r="L47" i="6"/>
  <c r="H47" i="6" s="1"/>
  <c r="P47" i="6"/>
  <c r="S47" i="6"/>
  <c r="W47" i="6"/>
  <c r="K48" i="6"/>
  <c r="L48" i="6"/>
  <c r="H48" i="6" s="1"/>
  <c r="P48" i="6"/>
  <c r="S48" i="6"/>
  <c r="W48" i="6"/>
  <c r="K49" i="6"/>
  <c r="L49" i="6"/>
  <c r="H49" i="6" s="1"/>
  <c r="P49" i="6"/>
  <c r="S49" i="6"/>
  <c r="W49" i="6"/>
  <c r="K50" i="6"/>
  <c r="L50" i="6"/>
  <c r="H50" i="6" s="1"/>
  <c r="P50" i="6"/>
  <c r="S50" i="6"/>
  <c r="W50" i="6"/>
  <c r="K51" i="6"/>
  <c r="L51" i="6"/>
  <c r="H51" i="6" s="1"/>
  <c r="P51" i="6"/>
  <c r="S51" i="6"/>
  <c r="W51" i="6"/>
  <c r="K52" i="6"/>
  <c r="L52" i="6"/>
  <c r="H52" i="6" s="1"/>
  <c r="P52" i="6"/>
  <c r="S52" i="6"/>
  <c r="W52" i="6"/>
  <c r="K53" i="6"/>
  <c r="L53" i="6"/>
  <c r="H53" i="6" s="1"/>
  <c r="P53" i="6"/>
  <c r="S53" i="6"/>
  <c r="W53" i="6"/>
  <c r="K54" i="6"/>
  <c r="L54" i="6"/>
  <c r="H54" i="6" s="1"/>
  <c r="P54" i="6"/>
  <c r="S54" i="6"/>
  <c r="W54" i="6"/>
  <c r="K55" i="6"/>
  <c r="L55" i="6"/>
  <c r="H55" i="6" s="1"/>
  <c r="P55" i="6"/>
  <c r="S55" i="6"/>
  <c r="W55" i="6"/>
  <c r="K56" i="6"/>
  <c r="L56" i="6"/>
  <c r="H56" i="6" s="1"/>
  <c r="P56" i="6"/>
  <c r="S56" i="6"/>
  <c r="W56" i="6"/>
  <c r="K57" i="6"/>
  <c r="L57" i="6"/>
  <c r="H57" i="6" s="1"/>
  <c r="P57" i="6"/>
  <c r="S57" i="6"/>
  <c r="W57" i="6"/>
  <c r="K58" i="6"/>
  <c r="L58" i="6"/>
  <c r="H58" i="6" s="1"/>
  <c r="P58" i="6"/>
  <c r="S58" i="6"/>
  <c r="W58" i="6"/>
  <c r="K59" i="6"/>
  <c r="L59" i="6"/>
  <c r="H59" i="6" s="1"/>
  <c r="P59" i="6"/>
  <c r="S59" i="6"/>
  <c r="W59" i="6"/>
  <c r="K60" i="6"/>
  <c r="L60" i="6"/>
  <c r="H60" i="6" s="1"/>
  <c r="P60" i="6"/>
  <c r="S60" i="6"/>
  <c r="W60" i="6"/>
  <c r="K61" i="6"/>
  <c r="L61" i="6"/>
  <c r="H61" i="6" s="1"/>
  <c r="P61" i="6"/>
  <c r="S61" i="6"/>
  <c r="W61" i="6"/>
  <c r="K62" i="6"/>
  <c r="L62" i="6"/>
  <c r="H62" i="6" s="1"/>
  <c r="P62" i="6"/>
  <c r="S62" i="6"/>
  <c r="W62" i="6"/>
  <c r="K63" i="6"/>
  <c r="L63" i="6"/>
  <c r="H63" i="6" s="1"/>
  <c r="P63" i="6"/>
  <c r="S63" i="6"/>
  <c r="W63" i="6"/>
  <c r="K64" i="6"/>
  <c r="L64" i="6"/>
  <c r="H64" i="6" s="1"/>
  <c r="P64" i="6"/>
  <c r="S64" i="6"/>
  <c r="W64" i="6"/>
  <c r="K65" i="6"/>
  <c r="L65" i="6"/>
  <c r="H65" i="6" s="1"/>
  <c r="P65" i="6"/>
  <c r="S65" i="6"/>
  <c r="W65" i="6"/>
  <c r="K66" i="6"/>
  <c r="L66" i="6"/>
  <c r="H66" i="6" s="1"/>
  <c r="P66" i="6"/>
  <c r="S66" i="6"/>
  <c r="W66" i="6"/>
  <c r="K67" i="6"/>
  <c r="L67" i="6"/>
  <c r="H67" i="6" s="1"/>
  <c r="P67" i="6"/>
  <c r="S67" i="6"/>
  <c r="W67" i="6"/>
  <c r="K68" i="6"/>
  <c r="L68" i="6"/>
  <c r="H68" i="6" s="1"/>
  <c r="P68" i="6"/>
  <c r="S68" i="6"/>
  <c r="W68" i="6"/>
  <c r="K69" i="6"/>
  <c r="L69" i="6"/>
  <c r="H69" i="6" s="1"/>
  <c r="P69" i="6"/>
  <c r="S69" i="6"/>
  <c r="W69" i="6"/>
  <c r="K70" i="6"/>
  <c r="L70" i="6"/>
  <c r="H70" i="6" s="1"/>
  <c r="P70" i="6"/>
  <c r="S70" i="6"/>
  <c r="W70" i="6"/>
  <c r="K71" i="6"/>
  <c r="L71" i="6"/>
  <c r="H71" i="6" s="1"/>
  <c r="P71" i="6"/>
  <c r="S71" i="6"/>
  <c r="W71" i="6"/>
  <c r="K72" i="6"/>
  <c r="L72" i="6"/>
  <c r="H72" i="6" s="1"/>
  <c r="P72" i="6"/>
  <c r="S72" i="6"/>
  <c r="W72" i="6"/>
  <c r="K73" i="6"/>
  <c r="L73" i="6"/>
  <c r="H73" i="6" s="1"/>
  <c r="P73" i="6"/>
  <c r="S73" i="6"/>
  <c r="W73" i="6"/>
  <c r="K74" i="6"/>
  <c r="L74" i="6"/>
  <c r="H74" i="6" s="1"/>
  <c r="P74" i="6"/>
  <c r="S74" i="6"/>
  <c r="W74" i="6"/>
  <c r="K75" i="6"/>
  <c r="L75" i="6"/>
  <c r="H75" i="6" s="1"/>
  <c r="P75" i="6"/>
  <c r="S75" i="6"/>
  <c r="W75" i="6"/>
  <c r="K76" i="6"/>
  <c r="L76" i="6"/>
  <c r="H76" i="6" s="1"/>
  <c r="P76" i="6"/>
  <c r="S76" i="6"/>
  <c r="W76" i="6"/>
  <c r="K77" i="6"/>
  <c r="L77" i="6"/>
  <c r="H77" i="6" s="1"/>
  <c r="P77" i="6"/>
  <c r="S77" i="6"/>
  <c r="W77" i="6"/>
  <c r="K78" i="6"/>
  <c r="L78" i="6"/>
  <c r="H78" i="6" s="1"/>
  <c r="P78" i="6"/>
  <c r="S78" i="6"/>
  <c r="W78" i="6"/>
  <c r="K79" i="6"/>
  <c r="L79" i="6"/>
  <c r="H79" i="6" s="1"/>
  <c r="P79" i="6"/>
  <c r="S79" i="6"/>
  <c r="W79" i="6"/>
  <c r="K80" i="6"/>
  <c r="L80" i="6"/>
  <c r="H80" i="6" s="1"/>
  <c r="P80" i="6"/>
  <c r="S80" i="6"/>
  <c r="W80" i="6"/>
  <c r="K81" i="6"/>
  <c r="L81" i="6"/>
  <c r="H81" i="6" s="1"/>
  <c r="P81" i="6"/>
  <c r="S81" i="6"/>
  <c r="W81" i="6"/>
  <c r="K82" i="6"/>
  <c r="L82" i="6"/>
  <c r="H82" i="6" s="1"/>
  <c r="P82" i="6"/>
  <c r="S82" i="6"/>
  <c r="W82" i="6"/>
  <c r="K83" i="6"/>
  <c r="L83" i="6"/>
  <c r="H83" i="6" s="1"/>
  <c r="P83" i="6"/>
  <c r="S83" i="6"/>
  <c r="W83" i="6"/>
  <c r="K84" i="6"/>
  <c r="L84" i="6"/>
  <c r="H84" i="6" s="1"/>
  <c r="P84" i="6"/>
  <c r="S84" i="6"/>
  <c r="W84" i="6"/>
  <c r="K85" i="6"/>
  <c r="L85" i="6"/>
  <c r="H85" i="6" s="1"/>
  <c r="P85" i="6"/>
  <c r="S85" i="6"/>
  <c r="W85" i="6"/>
  <c r="K86" i="6"/>
  <c r="L86" i="6"/>
  <c r="H86" i="6" s="1"/>
  <c r="P86" i="6"/>
  <c r="S86" i="6"/>
  <c r="W86" i="6"/>
  <c r="K87" i="6"/>
  <c r="L87" i="6"/>
  <c r="H87" i="6" s="1"/>
  <c r="P87" i="6"/>
  <c r="S87" i="6"/>
  <c r="W87" i="6"/>
  <c r="K88" i="6"/>
  <c r="L88" i="6"/>
  <c r="H88" i="6" s="1"/>
  <c r="P88" i="6"/>
  <c r="S88" i="6"/>
  <c r="W88" i="6"/>
  <c r="K89" i="6"/>
  <c r="L89" i="6"/>
  <c r="H89" i="6" s="1"/>
  <c r="P89" i="6"/>
  <c r="S89" i="6"/>
  <c r="W89" i="6"/>
  <c r="K90" i="6"/>
  <c r="L90" i="6"/>
  <c r="H90" i="6" s="1"/>
  <c r="P90" i="6"/>
  <c r="S90" i="6"/>
  <c r="W90" i="6"/>
  <c r="K91" i="6"/>
  <c r="L91" i="6"/>
  <c r="H91" i="6" s="1"/>
  <c r="P91" i="6"/>
  <c r="S91" i="6"/>
  <c r="W91" i="6"/>
  <c r="K92" i="6"/>
  <c r="L92" i="6"/>
  <c r="H92" i="6" s="1"/>
  <c r="P92" i="6"/>
  <c r="S92" i="6"/>
  <c r="W92" i="6"/>
  <c r="K93" i="6"/>
  <c r="L93" i="6"/>
  <c r="H93" i="6" s="1"/>
  <c r="P93" i="6"/>
  <c r="S93" i="6"/>
  <c r="W93" i="6"/>
  <c r="K94" i="6"/>
  <c r="L94" i="6"/>
  <c r="H94" i="6" s="1"/>
  <c r="P94" i="6"/>
  <c r="S94" i="6"/>
  <c r="W94" i="6"/>
  <c r="K95" i="6"/>
  <c r="L95" i="6"/>
  <c r="H95" i="6" s="1"/>
  <c r="P95" i="6"/>
  <c r="S95" i="6"/>
  <c r="W95" i="6"/>
  <c r="K96" i="6"/>
  <c r="L96" i="6"/>
  <c r="H96" i="6" s="1"/>
  <c r="P96" i="6"/>
  <c r="S96" i="6"/>
  <c r="W96" i="6"/>
  <c r="K97" i="6"/>
  <c r="L97" i="6"/>
  <c r="H97" i="6" s="1"/>
  <c r="P97" i="6"/>
  <c r="S97" i="6"/>
  <c r="W97" i="6"/>
  <c r="K98" i="6"/>
  <c r="L98" i="6"/>
  <c r="H98" i="6" s="1"/>
  <c r="P98" i="6"/>
  <c r="S98" i="6"/>
  <c r="W98" i="6"/>
  <c r="K99" i="6"/>
  <c r="L99" i="6"/>
  <c r="H99" i="6" s="1"/>
  <c r="P99" i="6"/>
  <c r="S99" i="6"/>
  <c r="W99" i="6"/>
  <c r="K100" i="6"/>
  <c r="L100" i="6"/>
  <c r="H100" i="6" s="1"/>
  <c r="P100" i="6"/>
  <c r="S100" i="6"/>
  <c r="W100" i="6"/>
  <c r="K101" i="6"/>
  <c r="L101" i="6"/>
  <c r="H101" i="6" s="1"/>
  <c r="P101" i="6"/>
  <c r="S101" i="6"/>
  <c r="W101" i="6"/>
  <c r="K102" i="6"/>
  <c r="L102" i="6"/>
  <c r="H102" i="6" s="1"/>
  <c r="P102" i="6"/>
  <c r="S102" i="6"/>
  <c r="W102" i="6"/>
  <c r="K103" i="6"/>
  <c r="L103" i="6"/>
  <c r="H103" i="6" s="1"/>
  <c r="P103" i="6"/>
  <c r="S103" i="6"/>
  <c r="W103" i="6"/>
  <c r="K104" i="6"/>
  <c r="L104" i="6"/>
  <c r="H104" i="6" s="1"/>
  <c r="P104" i="6"/>
  <c r="S104" i="6"/>
  <c r="W104" i="6"/>
  <c r="K105" i="6"/>
  <c r="L105" i="6"/>
  <c r="H105" i="6" s="1"/>
  <c r="P105" i="6"/>
  <c r="S105" i="6"/>
  <c r="W105" i="6"/>
  <c r="K106" i="6"/>
  <c r="L106" i="6"/>
  <c r="H106" i="6" s="1"/>
  <c r="P106" i="6"/>
  <c r="S106" i="6"/>
  <c r="W106" i="6"/>
  <c r="K107" i="6"/>
  <c r="L107" i="6"/>
  <c r="H107" i="6" s="1"/>
  <c r="P107" i="6"/>
  <c r="S107" i="6"/>
  <c r="W107" i="6"/>
  <c r="K108" i="6"/>
  <c r="L108" i="6"/>
  <c r="H108" i="6" s="1"/>
  <c r="P108" i="6"/>
  <c r="S108" i="6"/>
  <c r="W108" i="6"/>
  <c r="K109" i="6"/>
  <c r="L109" i="6"/>
  <c r="H109" i="6" s="1"/>
  <c r="P109" i="6"/>
  <c r="S109" i="6"/>
  <c r="W109" i="6"/>
  <c r="K110" i="6"/>
  <c r="L110" i="6"/>
  <c r="H110" i="6" s="1"/>
  <c r="P110" i="6"/>
  <c r="S110" i="6"/>
  <c r="W110" i="6"/>
  <c r="K111" i="6"/>
  <c r="L111" i="6"/>
  <c r="H111" i="6" s="1"/>
  <c r="P111" i="6"/>
  <c r="S111" i="6"/>
  <c r="W111" i="6"/>
  <c r="K112" i="6"/>
  <c r="L112" i="6"/>
  <c r="H112" i="6" s="1"/>
  <c r="P112" i="6"/>
  <c r="S112" i="6"/>
  <c r="W112" i="6"/>
  <c r="K113" i="6"/>
  <c r="L113" i="6"/>
  <c r="H113" i="6" s="1"/>
  <c r="P113" i="6"/>
  <c r="S113" i="6"/>
  <c r="W113" i="6"/>
  <c r="K114" i="6"/>
  <c r="L114" i="6"/>
  <c r="H114" i="6" s="1"/>
  <c r="P114" i="6"/>
  <c r="S114" i="6"/>
  <c r="W114" i="6"/>
  <c r="K115" i="6"/>
  <c r="L115" i="6"/>
  <c r="H115" i="6" s="1"/>
  <c r="P115" i="6"/>
  <c r="S115" i="6"/>
  <c r="W115" i="6"/>
  <c r="K116" i="6"/>
  <c r="L116" i="6"/>
  <c r="H116" i="6" s="1"/>
  <c r="P116" i="6"/>
  <c r="S116" i="6"/>
  <c r="W116" i="6"/>
  <c r="K117" i="6"/>
  <c r="L117" i="6"/>
  <c r="H117" i="6" s="1"/>
  <c r="P117" i="6"/>
  <c r="S117" i="6"/>
  <c r="W117" i="6"/>
  <c r="K118" i="6"/>
  <c r="L118" i="6"/>
  <c r="H118" i="6" s="1"/>
  <c r="P118" i="6"/>
  <c r="S118" i="6"/>
  <c r="W118" i="6"/>
  <c r="K119" i="6"/>
  <c r="L119" i="6"/>
  <c r="H119" i="6" s="1"/>
  <c r="P119" i="6"/>
  <c r="S119" i="6"/>
  <c r="W119" i="6"/>
  <c r="K120" i="6"/>
  <c r="L120" i="6"/>
  <c r="H120" i="6" s="1"/>
  <c r="P120" i="6"/>
  <c r="S120" i="6"/>
  <c r="W120" i="6"/>
  <c r="K121" i="6"/>
  <c r="L121" i="6"/>
  <c r="H121" i="6" s="1"/>
  <c r="P121" i="6"/>
  <c r="S121" i="6"/>
  <c r="W121" i="6"/>
  <c r="K122" i="6"/>
  <c r="L122" i="6"/>
  <c r="H122" i="6" s="1"/>
  <c r="P122" i="6"/>
  <c r="S122" i="6"/>
  <c r="W122" i="6"/>
  <c r="K123" i="6"/>
  <c r="L123" i="6"/>
  <c r="H123" i="6" s="1"/>
  <c r="P123" i="6"/>
  <c r="S123" i="6"/>
  <c r="W123" i="6"/>
  <c r="K124" i="6"/>
  <c r="L124" i="6"/>
  <c r="H124" i="6" s="1"/>
  <c r="P124" i="6"/>
  <c r="S124" i="6"/>
  <c r="W124" i="6"/>
  <c r="K125" i="6"/>
  <c r="L125" i="6"/>
  <c r="H125" i="6" s="1"/>
  <c r="P125" i="6"/>
  <c r="S125" i="6"/>
  <c r="W125" i="6"/>
  <c r="K126" i="6"/>
  <c r="L126" i="6"/>
  <c r="H126" i="6" s="1"/>
  <c r="P126" i="6"/>
  <c r="S126" i="6"/>
  <c r="W126" i="6"/>
  <c r="K127" i="6"/>
  <c r="L127" i="6"/>
  <c r="H127" i="6" s="1"/>
  <c r="P127" i="6"/>
  <c r="S127" i="6"/>
  <c r="W127" i="6"/>
  <c r="K128" i="6"/>
  <c r="L128" i="6"/>
  <c r="H128" i="6" s="1"/>
  <c r="P128" i="6"/>
  <c r="S128" i="6"/>
  <c r="W128" i="6"/>
  <c r="K129" i="6"/>
  <c r="L129" i="6"/>
  <c r="H129" i="6" s="1"/>
  <c r="P129" i="6"/>
  <c r="S129" i="6"/>
  <c r="W129" i="6"/>
  <c r="K130" i="6"/>
  <c r="L130" i="6"/>
  <c r="H130" i="6" s="1"/>
  <c r="P130" i="6"/>
  <c r="S130" i="6"/>
  <c r="W130" i="6"/>
  <c r="K131" i="6"/>
  <c r="L131" i="6"/>
  <c r="H131" i="6" s="1"/>
  <c r="P131" i="6"/>
  <c r="S131" i="6"/>
  <c r="W131" i="6"/>
  <c r="K132" i="6"/>
  <c r="L132" i="6"/>
  <c r="H132" i="6" s="1"/>
  <c r="P132" i="6"/>
  <c r="S132" i="6"/>
  <c r="W132" i="6"/>
  <c r="K133" i="6"/>
  <c r="L133" i="6"/>
  <c r="H133" i="6" s="1"/>
  <c r="P133" i="6"/>
  <c r="S133" i="6"/>
  <c r="W133" i="6"/>
  <c r="K134" i="6"/>
  <c r="L134" i="6"/>
  <c r="H134" i="6" s="1"/>
  <c r="P134" i="6"/>
  <c r="S134" i="6"/>
  <c r="W134" i="6"/>
  <c r="K135" i="6"/>
  <c r="L135" i="6"/>
  <c r="H135" i="6" s="1"/>
  <c r="P135" i="6"/>
  <c r="S135" i="6"/>
  <c r="W135" i="6"/>
  <c r="K136" i="6"/>
  <c r="L136" i="6"/>
  <c r="H136" i="6" s="1"/>
  <c r="P136" i="6"/>
  <c r="S136" i="6"/>
  <c r="W136" i="6"/>
  <c r="K137" i="6"/>
  <c r="L137" i="6"/>
  <c r="H137" i="6" s="1"/>
  <c r="P137" i="6"/>
  <c r="S137" i="6"/>
  <c r="W137" i="6"/>
  <c r="K138" i="6"/>
  <c r="L138" i="6"/>
  <c r="H138" i="6" s="1"/>
  <c r="P138" i="6"/>
  <c r="S138" i="6"/>
  <c r="W138" i="6"/>
  <c r="K139" i="6"/>
  <c r="L139" i="6"/>
  <c r="H139" i="6" s="1"/>
  <c r="P139" i="6"/>
  <c r="S139" i="6"/>
  <c r="W139" i="6"/>
  <c r="K140" i="6"/>
  <c r="L140" i="6"/>
  <c r="H140" i="6" s="1"/>
  <c r="P140" i="6"/>
  <c r="S140" i="6"/>
  <c r="W140" i="6"/>
  <c r="K141" i="6"/>
  <c r="L141" i="6"/>
  <c r="H141" i="6" s="1"/>
  <c r="P141" i="6"/>
  <c r="S141" i="6"/>
  <c r="W141" i="6"/>
  <c r="K142" i="6"/>
  <c r="L142" i="6"/>
  <c r="H142" i="6" s="1"/>
  <c r="P142" i="6"/>
  <c r="S142" i="6"/>
  <c r="W142" i="6"/>
  <c r="K143" i="6"/>
  <c r="L143" i="6"/>
  <c r="H143" i="6" s="1"/>
  <c r="P143" i="6"/>
  <c r="S143" i="6"/>
  <c r="W143" i="6"/>
  <c r="K144" i="6"/>
  <c r="L144" i="6"/>
  <c r="H144" i="6" s="1"/>
  <c r="P144" i="6"/>
  <c r="S144" i="6"/>
  <c r="W144" i="6"/>
  <c r="K145" i="6"/>
  <c r="L145" i="6"/>
  <c r="H145" i="6" s="1"/>
  <c r="P145" i="6"/>
  <c r="S145" i="6"/>
  <c r="W145" i="6"/>
  <c r="K146" i="6"/>
  <c r="L146" i="6"/>
  <c r="H146" i="6" s="1"/>
  <c r="P146" i="6"/>
  <c r="S146" i="6"/>
  <c r="W146" i="6"/>
  <c r="K147" i="6"/>
  <c r="L147" i="6"/>
  <c r="H147" i="6" s="1"/>
  <c r="P147" i="6"/>
  <c r="S147" i="6"/>
  <c r="W147" i="6"/>
  <c r="K148" i="6"/>
  <c r="L148" i="6"/>
  <c r="H148" i="6" s="1"/>
  <c r="P148" i="6"/>
  <c r="S148" i="6"/>
  <c r="W148" i="6"/>
  <c r="K149" i="6"/>
  <c r="L149" i="6"/>
  <c r="H149" i="6" s="1"/>
  <c r="P149" i="6"/>
  <c r="S149" i="6"/>
  <c r="W149" i="6"/>
  <c r="K150" i="6"/>
  <c r="L150" i="6"/>
  <c r="H150" i="6" s="1"/>
  <c r="P150" i="6"/>
  <c r="S150" i="6"/>
  <c r="W150" i="6"/>
  <c r="K151" i="6"/>
  <c r="L151" i="6"/>
  <c r="H151" i="6" s="1"/>
  <c r="P151" i="6"/>
  <c r="S151" i="6"/>
  <c r="W151" i="6"/>
  <c r="K152" i="6"/>
  <c r="L152" i="6"/>
  <c r="H152" i="6" s="1"/>
  <c r="P152" i="6"/>
  <c r="S152" i="6"/>
  <c r="W152" i="6"/>
  <c r="K153" i="6"/>
  <c r="L153" i="6"/>
  <c r="H153" i="6" s="1"/>
  <c r="P153" i="6"/>
  <c r="S153" i="6"/>
  <c r="W153" i="6"/>
  <c r="K154" i="6"/>
  <c r="L154" i="6"/>
  <c r="H154" i="6" s="1"/>
  <c r="P154" i="6"/>
  <c r="S154" i="6"/>
  <c r="W154" i="6"/>
  <c r="K155" i="6"/>
  <c r="L155" i="6"/>
  <c r="H155" i="6" s="1"/>
  <c r="P155" i="6"/>
  <c r="S155" i="6"/>
  <c r="W155" i="6"/>
  <c r="K156" i="6"/>
  <c r="L156" i="6"/>
  <c r="H156" i="6" s="1"/>
  <c r="P156" i="6"/>
  <c r="S156" i="6"/>
  <c r="W156" i="6"/>
  <c r="K157" i="6"/>
  <c r="L157" i="6"/>
  <c r="H157" i="6" s="1"/>
  <c r="P157" i="6"/>
  <c r="S157" i="6"/>
  <c r="W157" i="6"/>
  <c r="K158" i="6"/>
  <c r="L158" i="6"/>
  <c r="H158" i="6" s="1"/>
  <c r="P158" i="6"/>
  <c r="S158" i="6"/>
  <c r="W158" i="6"/>
  <c r="K159" i="6"/>
  <c r="L159" i="6"/>
  <c r="H159" i="6" s="1"/>
  <c r="P159" i="6"/>
  <c r="S159" i="6"/>
  <c r="W159" i="6"/>
  <c r="K160" i="6"/>
  <c r="L160" i="6"/>
  <c r="H160" i="6" s="1"/>
  <c r="P160" i="6"/>
  <c r="S160" i="6"/>
  <c r="W160" i="6"/>
  <c r="K161" i="6"/>
  <c r="L161" i="6"/>
  <c r="H161" i="6" s="1"/>
  <c r="P161" i="6"/>
  <c r="S161" i="6"/>
  <c r="W161" i="6"/>
  <c r="K162" i="6"/>
  <c r="L162" i="6"/>
  <c r="H162" i="6" s="1"/>
  <c r="P162" i="6"/>
  <c r="S162" i="6"/>
  <c r="W162" i="6"/>
  <c r="K163" i="6"/>
  <c r="L163" i="6"/>
  <c r="H163" i="6" s="1"/>
  <c r="P163" i="6"/>
  <c r="S163" i="6"/>
  <c r="W163" i="6"/>
  <c r="K164" i="6"/>
  <c r="L164" i="6"/>
  <c r="H164" i="6" s="1"/>
  <c r="P164" i="6"/>
  <c r="S164" i="6"/>
  <c r="W164" i="6"/>
  <c r="K165" i="6"/>
  <c r="L165" i="6"/>
  <c r="H165" i="6" s="1"/>
  <c r="P165" i="6"/>
  <c r="S165" i="6"/>
  <c r="W165" i="6"/>
  <c r="K166" i="6"/>
  <c r="L166" i="6"/>
  <c r="H166" i="6" s="1"/>
  <c r="P166" i="6"/>
  <c r="S166" i="6"/>
  <c r="W166" i="6"/>
  <c r="K167" i="6"/>
  <c r="L167" i="6"/>
  <c r="H167" i="6" s="1"/>
  <c r="P167" i="6"/>
  <c r="S167" i="6"/>
  <c r="W167" i="6"/>
  <c r="K168" i="6"/>
  <c r="L168" i="6"/>
  <c r="H168" i="6" s="1"/>
  <c r="P168" i="6"/>
  <c r="S168" i="6"/>
  <c r="W168" i="6"/>
  <c r="K169" i="6"/>
  <c r="L169" i="6"/>
  <c r="H169" i="6" s="1"/>
  <c r="P169" i="6"/>
  <c r="S169" i="6"/>
  <c r="W169" i="6"/>
  <c r="K170" i="6"/>
  <c r="L170" i="6"/>
  <c r="H170" i="6" s="1"/>
  <c r="P170" i="6"/>
  <c r="S170" i="6"/>
  <c r="W170" i="6"/>
  <c r="K171" i="6"/>
  <c r="L171" i="6"/>
  <c r="H171" i="6" s="1"/>
  <c r="P171" i="6"/>
  <c r="S171" i="6"/>
  <c r="W171" i="6"/>
  <c r="K172" i="6"/>
  <c r="L172" i="6"/>
  <c r="H172" i="6" s="1"/>
  <c r="P172" i="6"/>
  <c r="S172" i="6"/>
  <c r="W172" i="6"/>
  <c r="K173" i="6"/>
  <c r="L173" i="6"/>
  <c r="H173" i="6" s="1"/>
  <c r="P173" i="6"/>
  <c r="S173" i="6"/>
  <c r="W173" i="6"/>
  <c r="K174" i="6"/>
  <c r="L174" i="6"/>
  <c r="H174" i="6" s="1"/>
  <c r="P174" i="6"/>
  <c r="S174" i="6"/>
  <c r="W174" i="6"/>
  <c r="K175" i="6"/>
  <c r="L175" i="6"/>
  <c r="H175" i="6" s="1"/>
  <c r="P175" i="6"/>
  <c r="S175" i="6"/>
  <c r="W175" i="6"/>
  <c r="K176" i="6"/>
  <c r="L176" i="6"/>
  <c r="H176" i="6" s="1"/>
  <c r="P176" i="6"/>
  <c r="S176" i="6"/>
  <c r="W176" i="6"/>
  <c r="K177" i="6"/>
  <c r="L177" i="6"/>
  <c r="H177" i="6" s="1"/>
  <c r="P177" i="6"/>
  <c r="S177" i="6"/>
  <c r="W177" i="6"/>
  <c r="K178" i="6"/>
  <c r="L178" i="6"/>
  <c r="H178" i="6" s="1"/>
  <c r="P178" i="6"/>
  <c r="S178" i="6"/>
  <c r="W178" i="6"/>
  <c r="K179" i="6"/>
  <c r="L179" i="6"/>
  <c r="H179" i="6" s="1"/>
  <c r="P179" i="6"/>
  <c r="S179" i="6"/>
  <c r="W179" i="6"/>
  <c r="K180" i="6"/>
  <c r="L180" i="6"/>
  <c r="H180" i="6" s="1"/>
  <c r="P180" i="6"/>
  <c r="S180" i="6"/>
  <c r="W180" i="6"/>
  <c r="K181" i="6"/>
  <c r="L181" i="6"/>
  <c r="H181" i="6" s="1"/>
  <c r="P181" i="6"/>
  <c r="S181" i="6"/>
  <c r="W181" i="6"/>
  <c r="K182" i="6"/>
  <c r="L182" i="6"/>
  <c r="H182" i="6" s="1"/>
  <c r="P182" i="6"/>
  <c r="S182" i="6"/>
  <c r="W182" i="6"/>
  <c r="K183" i="6"/>
  <c r="L183" i="6"/>
  <c r="H183" i="6" s="1"/>
  <c r="P183" i="6"/>
  <c r="S183" i="6"/>
  <c r="W183" i="6"/>
  <c r="K184" i="6"/>
  <c r="L184" i="6"/>
  <c r="H184" i="6" s="1"/>
  <c r="P184" i="6"/>
  <c r="S184" i="6"/>
  <c r="W184" i="6"/>
  <c r="K185" i="6"/>
  <c r="L185" i="6"/>
  <c r="H185" i="6" s="1"/>
  <c r="P185" i="6"/>
  <c r="S185" i="6"/>
  <c r="W185" i="6"/>
  <c r="K186" i="6"/>
  <c r="L186" i="6"/>
  <c r="H186" i="6" s="1"/>
  <c r="P186" i="6"/>
  <c r="S186" i="6"/>
  <c r="W186" i="6"/>
  <c r="K187" i="6"/>
  <c r="L187" i="6"/>
  <c r="H187" i="6" s="1"/>
  <c r="P187" i="6"/>
  <c r="S187" i="6"/>
  <c r="W187" i="6"/>
  <c r="K188" i="6"/>
  <c r="L188" i="6"/>
  <c r="H188" i="6" s="1"/>
  <c r="P188" i="6"/>
  <c r="S188" i="6"/>
  <c r="W188" i="6"/>
  <c r="K189" i="6"/>
  <c r="L189" i="6"/>
  <c r="H189" i="6" s="1"/>
  <c r="P189" i="6"/>
  <c r="S189" i="6"/>
  <c r="W189" i="6"/>
  <c r="K190" i="6"/>
  <c r="L190" i="6"/>
  <c r="H190" i="6" s="1"/>
  <c r="P190" i="6"/>
  <c r="S190" i="6"/>
  <c r="W190" i="6"/>
  <c r="K191" i="6"/>
  <c r="L191" i="6"/>
  <c r="H191" i="6" s="1"/>
  <c r="P191" i="6"/>
  <c r="S191" i="6"/>
  <c r="W191" i="6"/>
  <c r="K192" i="6"/>
  <c r="L192" i="6"/>
  <c r="H192" i="6" s="1"/>
  <c r="P192" i="6"/>
  <c r="S192" i="6"/>
  <c r="W192" i="6"/>
  <c r="K193" i="6"/>
  <c r="L193" i="6"/>
  <c r="H193" i="6" s="1"/>
  <c r="P193" i="6"/>
  <c r="S193" i="6"/>
  <c r="W193" i="6"/>
  <c r="K194" i="6"/>
  <c r="L194" i="6"/>
  <c r="H194" i="6" s="1"/>
  <c r="P194" i="6"/>
  <c r="S194" i="6"/>
  <c r="W194" i="6"/>
  <c r="K195" i="6"/>
  <c r="L195" i="6"/>
  <c r="H195" i="6" s="1"/>
  <c r="P195" i="6"/>
  <c r="S195" i="6"/>
  <c r="W195" i="6"/>
  <c r="K196" i="6"/>
  <c r="L196" i="6"/>
  <c r="H196" i="6" s="1"/>
  <c r="P196" i="6"/>
  <c r="S196" i="6"/>
  <c r="W196" i="6"/>
  <c r="K197" i="6"/>
  <c r="L197" i="6"/>
  <c r="H197" i="6" s="1"/>
  <c r="P197" i="6"/>
  <c r="S197" i="6"/>
  <c r="W197" i="6"/>
  <c r="K198" i="6"/>
  <c r="L198" i="6"/>
  <c r="H198" i="6" s="1"/>
  <c r="P198" i="6"/>
  <c r="S198" i="6"/>
  <c r="W198" i="6"/>
  <c r="K199" i="6"/>
  <c r="L199" i="6"/>
  <c r="H199" i="6" s="1"/>
  <c r="P199" i="6"/>
  <c r="S199" i="6"/>
  <c r="W199" i="6"/>
  <c r="K200" i="6"/>
  <c r="L200" i="6"/>
  <c r="H200" i="6" s="1"/>
  <c r="P200" i="6"/>
  <c r="S200" i="6"/>
  <c r="W200" i="6"/>
  <c r="K201" i="6"/>
  <c r="L201" i="6"/>
  <c r="H201" i="6" s="1"/>
  <c r="P201" i="6"/>
  <c r="S201" i="6"/>
  <c r="W201" i="6"/>
  <c r="K202" i="6"/>
  <c r="L202" i="6"/>
  <c r="H202" i="6" s="1"/>
  <c r="P202" i="6"/>
  <c r="S202" i="6"/>
  <c r="W202" i="6"/>
  <c r="K203" i="6"/>
  <c r="L203" i="6"/>
  <c r="H203" i="6" s="1"/>
  <c r="P203" i="6"/>
  <c r="S203" i="6"/>
  <c r="W203" i="6"/>
  <c r="K204" i="6"/>
  <c r="L204" i="6"/>
  <c r="H204" i="6" s="1"/>
  <c r="P204" i="6"/>
  <c r="S204" i="6"/>
  <c r="W204" i="6"/>
  <c r="K205" i="6"/>
  <c r="L205" i="6"/>
  <c r="H205" i="6" s="1"/>
  <c r="P205" i="6"/>
  <c r="S205" i="6"/>
  <c r="W205" i="6"/>
  <c r="K206" i="6"/>
  <c r="L206" i="6"/>
  <c r="H206" i="6" s="1"/>
  <c r="P206" i="6"/>
  <c r="S206" i="6"/>
  <c r="W206" i="6"/>
  <c r="K207" i="6"/>
  <c r="L207" i="6"/>
  <c r="H207" i="6" s="1"/>
  <c r="P207" i="6"/>
  <c r="S207" i="6"/>
  <c r="W207" i="6"/>
  <c r="K208" i="6"/>
  <c r="L208" i="6"/>
  <c r="H208" i="6" s="1"/>
  <c r="P208" i="6"/>
  <c r="S208" i="6"/>
  <c r="W208" i="6"/>
  <c r="K209" i="6"/>
  <c r="L209" i="6"/>
  <c r="H209" i="6" s="1"/>
  <c r="P209" i="6"/>
  <c r="S209" i="6"/>
  <c r="W209" i="6"/>
  <c r="K210" i="6"/>
  <c r="L210" i="6"/>
  <c r="H210" i="6" s="1"/>
  <c r="P210" i="6"/>
  <c r="S210" i="6"/>
  <c r="W210" i="6"/>
  <c r="K211" i="6"/>
  <c r="L211" i="6"/>
  <c r="H211" i="6" s="1"/>
  <c r="P211" i="6"/>
  <c r="S211" i="6"/>
  <c r="W211" i="6"/>
  <c r="K212" i="6"/>
  <c r="L212" i="6"/>
  <c r="H212" i="6" s="1"/>
  <c r="P212" i="6"/>
  <c r="S212" i="6"/>
  <c r="W212" i="6"/>
  <c r="K213" i="6"/>
  <c r="L213" i="6"/>
  <c r="H213" i="6" s="1"/>
  <c r="P213" i="6"/>
  <c r="S213" i="6"/>
  <c r="W213" i="6"/>
  <c r="K214" i="6"/>
  <c r="L214" i="6"/>
  <c r="H214" i="6" s="1"/>
  <c r="P214" i="6"/>
  <c r="S214" i="6"/>
  <c r="W214" i="6"/>
  <c r="K215" i="6"/>
  <c r="L215" i="6"/>
  <c r="H215" i="6" s="1"/>
  <c r="P215" i="6"/>
  <c r="S215" i="6"/>
  <c r="W215" i="6"/>
  <c r="K216" i="6"/>
  <c r="L216" i="6"/>
  <c r="H216" i="6" s="1"/>
  <c r="P216" i="6"/>
  <c r="S216" i="6"/>
  <c r="W216" i="6"/>
  <c r="K217" i="6"/>
  <c r="L217" i="6"/>
  <c r="H217" i="6" s="1"/>
  <c r="P217" i="6"/>
  <c r="S217" i="6"/>
  <c r="W217" i="6"/>
  <c r="K218" i="6"/>
  <c r="L218" i="6"/>
  <c r="H218" i="6" s="1"/>
  <c r="P218" i="6"/>
  <c r="S218" i="6"/>
  <c r="W218" i="6"/>
  <c r="K219" i="6"/>
  <c r="L219" i="6"/>
  <c r="H219" i="6" s="1"/>
  <c r="P219" i="6"/>
  <c r="S219" i="6"/>
  <c r="W219" i="6"/>
  <c r="K220" i="6"/>
  <c r="L220" i="6"/>
  <c r="H220" i="6" s="1"/>
  <c r="P220" i="6"/>
  <c r="S220" i="6"/>
  <c r="W220" i="6"/>
  <c r="K221" i="6"/>
  <c r="L221" i="6"/>
  <c r="H221" i="6" s="1"/>
  <c r="P221" i="6"/>
  <c r="S221" i="6"/>
  <c r="W221" i="6"/>
  <c r="K222" i="6"/>
  <c r="L222" i="6"/>
  <c r="H222" i="6" s="1"/>
  <c r="P222" i="6"/>
  <c r="S222" i="6"/>
  <c r="W222" i="6"/>
  <c r="K223" i="6"/>
  <c r="L223" i="6"/>
  <c r="H223" i="6" s="1"/>
  <c r="P223" i="6"/>
  <c r="S223" i="6"/>
  <c r="W223" i="6"/>
  <c r="K224" i="6"/>
  <c r="L224" i="6"/>
  <c r="H224" i="6" s="1"/>
  <c r="P224" i="6"/>
  <c r="S224" i="6"/>
  <c r="W224" i="6"/>
  <c r="K225" i="6"/>
  <c r="L225" i="6"/>
  <c r="H225" i="6" s="1"/>
  <c r="P225" i="6"/>
  <c r="S225" i="6"/>
  <c r="W225" i="6"/>
  <c r="K226" i="6"/>
  <c r="L226" i="6"/>
  <c r="H226" i="6" s="1"/>
  <c r="P226" i="6"/>
  <c r="S226" i="6"/>
  <c r="W226" i="6"/>
  <c r="K227" i="6"/>
  <c r="L227" i="6"/>
  <c r="H227" i="6" s="1"/>
  <c r="P227" i="6"/>
  <c r="S227" i="6"/>
  <c r="W227" i="6"/>
  <c r="K228" i="6"/>
  <c r="L228" i="6"/>
  <c r="H228" i="6" s="1"/>
  <c r="P228" i="6"/>
  <c r="S228" i="6"/>
  <c r="W228" i="6"/>
  <c r="K229" i="6"/>
  <c r="L229" i="6"/>
  <c r="H229" i="6" s="1"/>
  <c r="P229" i="6"/>
  <c r="S229" i="6"/>
  <c r="W229" i="6"/>
  <c r="K230" i="6"/>
  <c r="L230" i="6"/>
  <c r="H230" i="6" s="1"/>
  <c r="P230" i="6"/>
  <c r="S230" i="6"/>
  <c r="W230" i="6"/>
  <c r="K231" i="6"/>
  <c r="L231" i="6"/>
  <c r="H231" i="6" s="1"/>
  <c r="P231" i="6"/>
  <c r="S231" i="6"/>
  <c r="W231" i="6"/>
  <c r="K232" i="6"/>
  <c r="L232" i="6"/>
  <c r="H232" i="6" s="1"/>
  <c r="P232" i="6"/>
  <c r="S232" i="6"/>
  <c r="W232" i="6"/>
  <c r="K233" i="6"/>
  <c r="L233" i="6"/>
  <c r="H233" i="6" s="1"/>
  <c r="P233" i="6"/>
  <c r="S233" i="6"/>
  <c r="W233" i="6"/>
  <c r="K234" i="6"/>
  <c r="L234" i="6"/>
  <c r="H234" i="6" s="1"/>
  <c r="P234" i="6"/>
  <c r="S234" i="6"/>
  <c r="W234" i="6"/>
  <c r="K235" i="6"/>
  <c r="L235" i="6"/>
  <c r="H235" i="6" s="1"/>
  <c r="P235" i="6"/>
  <c r="S235" i="6"/>
  <c r="W235" i="6"/>
  <c r="K236" i="6"/>
  <c r="L236" i="6"/>
  <c r="H236" i="6" s="1"/>
  <c r="P236" i="6"/>
  <c r="S236" i="6"/>
  <c r="W236" i="6"/>
  <c r="K237" i="6"/>
  <c r="L237" i="6"/>
  <c r="H237" i="6" s="1"/>
  <c r="P237" i="6"/>
  <c r="S237" i="6"/>
  <c r="W237" i="6"/>
  <c r="K238" i="6"/>
  <c r="L238" i="6"/>
  <c r="H238" i="6" s="1"/>
  <c r="P238" i="6"/>
  <c r="S238" i="6"/>
  <c r="W238" i="6"/>
  <c r="K239" i="6"/>
  <c r="L239" i="6"/>
  <c r="H239" i="6" s="1"/>
  <c r="P239" i="6"/>
  <c r="S239" i="6"/>
  <c r="W239" i="6"/>
  <c r="K240" i="6"/>
  <c r="L240" i="6"/>
  <c r="H240" i="6" s="1"/>
  <c r="P240" i="6"/>
  <c r="S240" i="6"/>
  <c r="W240" i="6"/>
  <c r="K241" i="6"/>
  <c r="L241" i="6"/>
  <c r="H241" i="6" s="1"/>
  <c r="P241" i="6"/>
  <c r="S241" i="6"/>
  <c r="W241" i="6"/>
  <c r="K242" i="6"/>
  <c r="L242" i="6"/>
  <c r="H242" i="6" s="1"/>
  <c r="P242" i="6"/>
  <c r="S242" i="6"/>
  <c r="W242" i="6"/>
  <c r="K243" i="6"/>
  <c r="L243" i="6"/>
  <c r="H243" i="6" s="1"/>
  <c r="P243" i="6"/>
  <c r="S243" i="6"/>
  <c r="W243" i="6"/>
  <c r="K244" i="6"/>
  <c r="L244" i="6"/>
  <c r="H244" i="6" s="1"/>
  <c r="P244" i="6"/>
  <c r="S244" i="6"/>
  <c r="W244" i="6"/>
  <c r="K245" i="6"/>
  <c r="L245" i="6"/>
  <c r="H245" i="6" s="1"/>
  <c r="P245" i="6"/>
  <c r="S245" i="6"/>
  <c r="W245" i="6"/>
  <c r="K246" i="6"/>
  <c r="L246" i="6"/>
  <c r="H246" i="6" s="1"/>
  <c r="P246" i="6"/>
  <c r="S246" i="6"/>
  <c r="W246" i="6"/>
  <c r="K247" i="6"/>
  <c r="L247" i="6"/>
  <c r="H247" i="6" s="1"/>
  <c r="P247" i="6"/>
  <c r="S247" i="6"/>
  <c r="W247" i="6"/>
  <c r="K248" i="6"/>
  <c r="L248" i="6"/>
  <c r="H248" i="6" s="1"/>
  <c r="P248" i="6"/>
  <c r="S248" i="6"/>
  <c r="W248" i="6"/>
  <c r="K249" i="6"/>
  <c r="L249" i="6"/>
  <c r="H249" i="6" s="1"/>
  <c r="P249" i="6"/>
  <c r="S249" i="6"/>
  <c r="W249" i="6"/>
  <c r="K250" i="6"/>
  <c r="L250" i="6"/>
  <c r="H250" i="6" s="1"/>
  <c r="P250" i="6"/>
  <c r="S250" i="6"/>
  <c r="W250" i="6"/>
  <c r="K251" i="6"/>
  <c r="L251" i="6"/>
  <c r="H251" i="6" s="1"/>
  <c r="P251" i="6"/>
  <c r="S251" i="6"/>
  <c r="W251" i="6"/>
  <c r="K252" i="6"/>
  <c r="L252" i="6"/>
  <c r="H252" i="6" s="1"/>
  <c r="P252" i="6"/>
  <c r="S252" i="6"/>
  <c r="W252" i="6"/>
  <c r="K253" i="6"/>
  <c r="L253" i="6"/>
  <c r="H253" i="6" s="1"/>
  <c r="P253" i="6"/>
  <c r="S253" i="6"/>
  <c r="W253" i="6"/>
  <c r="K254" i="6"/>
  <c r="L254" i="6"/>
  <c r="H254" i="6" s="1"/>
  <c r="P254" i="6"/>
  <c r="S254" i="6"/>
  <c r="W254" i="6"/>
  <c r="K255" i="6"/>
  <c r="L255" i="6"/>
  <c r="H255" i="6" s="1"/>
  <c r="P255" i="6"/>
  <c r="S255" i="6"/>
  <c r="W255" i="6"/>
  <c r="K256" i="6"/>
  <c r="L256" i="6"/>
  <c r="H256" i="6" s="1"/>
  <c r="P256" i="6"/>
  <c r="S256" i="6"/>
  <c r="W256" i="6"/>
  <c r="K257" i="6"/>
  <c r="L257" i="6"/>
  <c r="H257" i="6" s="1"/>
  <c r="P257" i="6"/>
  <c r="S257" i="6"/>
  <c r="W257" i="6"/>
  <c r="K258" i="6"/>
  <c r="L258" i="6"/>
  <c r="H258" i="6" s="1"/>
  <c r="P258" i="6"/>
  <c r="S258" i="6"/>
  <c r="W258" i="6"/>
  <c r="K259" i="6"/>
  <c r="L259" i="6"/>
  <c r="H259" i="6" s="1"/>
  <c r="P259" i="6"/>
  <c r="S259" i="6"/>
  <c r="W259" i="6"/>
  <c r="K260" i="6"/>
  <c r="L260" i="6"/>
  <c r="H260" i="6" s="1"/>
  <c r="P260" i="6"/>
  <c r="S260" i="6"/>
  <c r="W260" i="6"/>
  <c r="K261" i="6"/>
  <c r="L261" i="6"/>
  <c r="H261" i="6" s="1"/>
  <c r="P261" i="6"/>
  <c r="S261" i="6"/>
  <c r="W261" i="6"/>
  <c r="K262" i="6"/>
  <c r="L262" i="6"/>
  <c r="H262" i="6" s="1"/>
  <c r="P262" i="6"/>
  <c r="S262" i="6"/>
  <c r="W262" i="6"/>
  <c r="K263" i="6"/>
  <c r="L263" i="6"/>
  <c r="H263" i="6" s="1"/>
  <c r="P263" i="6"/>
  <c r="S263" i="6"/>
  <c r="W263" i="6"/>
  <c r="K264" i="6"/>
  <c r="L264" i="6"/>
  <c r="H264" i="6" s="1"/>
  <c r="P264" i="6"/>
  <c r="S264" i="6"/>
  <c r="W264" i="6"/>
  <c r="K265" i="6"/>
  <c r="L265" i="6"/>
  <c r="H265" i="6" s="1"/>
  <c r="P265" i="6"/>
  <c r="S265" i="6"/>
  <c r="W265" i="6"/>
  <c r="K266" i="6"/>
  <c r="L266" i="6"/>
  <c r="H266" i="6" s="1"/>
  <c r="P266" i="6"/>
  <c r="S266" i="6"/>
  <c r="W266" i="6"/>
  <c r="K267" i="6"/>
  <c r="L267" i="6"/>
  <c r="H267" i="6" s="1"/>
  <c r="P267" i="6"/>
  <c r="S267" i="6"/>
  <c r="W267" i="6"/>
  <c r="K268" i="6"/>
  <c r="L268" i="6"/>
  <c r="H268" i="6" s="1"/>
  <c r="P268" i="6"/>
  <c r="S268" i="6"/>
  <c r="W268" i="6"/>
  <c r="K269" i="6"/>
  <c r="L269" i="6"/>
  <c r="H269" i="6" s="1"/>
  <c r="P269" i="6"/>
  <c r="S269" i="6"/>
  <c r="W269" i="6"/>
  <c r="K270" i="6"/>
  <c r="L270" i="6"/>
  <c r="H270" i="6" s="1"/>
  <c r="P270" i="6"/>
  <c r="S270" i="6"/>
  <c r="W270" i="6"/>
  <c r="K271" i="6"/>
  <c r="L271" i="6"/>
  <c r="H271" i="6" s="1"/>
  <c r="P271" i="6"/>
  <c r="S271" i="6"/>
  <c r="W271" i="6"/>
  <c r="K272" i="6"/>
  <c r="L272" i="6"/>
  <c r="H272" i="6" s="1"/>
  <c r="P272" i="6"/>
  <c r="S272" i="6"/>
  <c r="W272" i="6"/>
  <c r="K273" i="6"/>
  <c r="L273" i="6"/>
  <c r="H273" i="6" s="1"/>
  <c r="P273" i="6"/>
  <c r="S273" i="6"/>
  <c r="W273" i="6"/>
  <c r="K274" i="6"/>
  <c r="L274" i="6"/>
  <c r="H274" i="6" s="1"/>
  <c r="P274" i="6"/>
  <c r="S274" i="6"/>
  <c r="W274" i="6"/>
  <c r="J4" i="6" l="1"/>
  <c r="F4" i="6" s="1"/>
  <c r="J14" i="6"/>
  <c r="F14" i="6" s="1"/>
  <c r="J16" i="6"/>
  <c r="F16" i="6" s="1"/>
  <c r="J11" i="6"/>
  <c r="F11" i="6" s="1"/>
  <c r="H5" i="6"/>
  <c r="J5" i="6"/>
  <c r="F5" i="6" s="1"/>
  <c r="H18" i="6"/>
  <c r="J18" i="6"/>
  <c r="F18" i="6" s="1"/>
  <c r="H21" i="6"/>
  <c r="J21" i="6"/>
  <c r="F21" i="6" s="1"/>
  <c r="H2" i="6"/>
  <c r="J2" i="6"/>
  <c r="F2" i="6" s="1"/>
  <c r="J19" i="6"/>
  <c r="F19" i="6" s="1"/>
  <c r="J3" i="6"/>
  <c r="F3" i="6" s="1"/>
  <c r="J23" i="6"/>
  <c r="F23" i="6" s="1"/>
  <c r="J7" i="6"/>
  <c r="F7" i="6" s="1"/>
  <c r="J22" i="6"/>
  <c r="F22" i="6" s="1"/>
  <c r="J9" i="6"/>
  <c r="F9" i="6" s="1"/>
  <c r="J6" i="6"/>
  <c r="F6" i="6" s="1"/>
  <c r="J13" i="6"/>
  <c r="F13" i="6" s="1"/>
  <c r="J10" i="6"/>
  <c r="F10" i="6" s="1"/>
  <c r="J8" i="6"/>
  <c r="F8" i="6" s="1"/>
  <c r="J15" i="6"/>
  <c r="F15" i="6" s="1"/>
  <c r="J274" i="6"/>
  <c r="F274" i="6" s="1"/>
  <c r="J273" i="6"/>
  <c r="F273" i="6" s="1"/>
  <c r="J272" i="6"/>
  <c r="F272" i="6" s="1"/>
  <c r="J271" i="6"/>
  <c r="F271" i="6" s="1"/>
  <c r="J270" i="6"/>
  <c r="F270" i="6" s="1"/>
  <c r="J269" i="6"/>
  <c r="F269" i="6" s="1"/>
  <c r="J268" i="6"/>
  <c r="F268" i="6" s="1"/>
  <c r="J267" i="6"/>
  <c r="F267" i="6" s="1"/>
  <c r="J266" i="6"/>
  <c r="F266" i="6" s="1"/>
  <c r="J265" i="6"/>
  <c r="F265" i="6" s="1"/>
  <c r="J264" i="6"/>
  <c r="F264" i="6" s="1"/>
  <c r="J263" i="6"/>
  <c r="F263" i="6" s="1"/>
  <c r="J262" i="6"/>
  <c r="F262" i="6" s="1"/>
  <c r="J261" i="6"/>
  <c r="F261" i="6" s="1"/>
  <c r="J260" i="6"/>
  <c r="F260" i="6" s="1"/>
  <c r="J259" i="6"/>
  <c r="F259" i="6" s="1"/>
  <c r="J258" i="6"/>
  <c r="F258" i="6" s="1"/>
  <c r="J257" i="6"/>
  <c r="F257" i="6" s="1"/>
  <c r="J256" i="6"/>
  <c r="F256" i="6" s="1"/>
  <c r="J255" i="6"/>
  <c r="F255" i="6" s="1"/>
  <c r="J254" i="6"/>
  <c r="F254" i="6" s="1"/>
  <c r="J253" i="6"/>
  <c r="F253" i="6" s="1"/>
  <c r="J252" i="6"/>
  <c r="F252" i="6" s="1"/>
  <c r="J251" i="6"/>
  <c r="F251" i="6" s="1"/>
  <c r="J250" i="6"/>
  <c r="F250" i="6" s="1"/>
  <c r="J249" i="6"/>
  <c r="F249" i="6" s="1"/>
  <c r="J248" i="6"/>
  <c r="F248" i="6" s="1"/>
  <c r="J247" i="6"/>
  <c r="F247" i="6" s="1"/>
  <c r="J246" i="6"/>
  <c r="F246" i="6" s="1"/>
  <c r="J245" i="6"/>
  <c r="F245" i="6" s="1"/>
  <c r="J244" i="6"/>
  <c r="F244" i="6" s="1"/>
  <c r="J243" i="6"/>
  <c r="F243" i="6" s="1"/>
  <c r="J242" i="6"/>
  <c r="F242" i="6" s="1"/>
  <c r="J241" i="6"/>
  <c r="F241" i="6" s="1"/>
  <c r="J240" i="6"/>
  <c r="F240" i="6" s="1"/>
  <c r="J239" i="6"/>
  <c r="F239" i="6" s="1"/>
  <c r="J238" i="6"/>
  <c r="F238" i="6" s="1"/>
  <c r="J237" i="6"/>
  <c r="F237" i="6" s="1"/>
  <c r="J236" i="6"/>
  <c r="F236" i="6" s="1"/>
  <c r="J235" i="6"/>
  <c r="F235" i="6" s="1"/>
  <c r="J234" i="6"/>
  <c r="F234" i="6" s="1"/>
  <c r="J233" i="6"/>
  <c r="F233" i="6" s="1"/>
  <c r="J232" i="6"/>
  <c r="F232" i="6" s="1"/>
  <c r="J231" i="6"/>
  <c r="F231" i="6" s="1"/>
  <c r="J230" i="6"/>
  <c r="F230" i="6" s="1"/>
  <c r="J229" i="6"/>
  <c r="F229" i="6" s="1"/>
  <c r="J228" i="6"/>
  <c r="F228" i="6" s="1"/>
  <c r="J227" i="6"/>
  <c r="F227" i="6" s="1"/>
  <c r="J226" i="6"/>
  <c r="F226" i="6" s="1"/>
  <c r="J225" i="6"/>
  <c r="F225" i="6" s="1"/>
  <c r="J224" i="6"/>
  <c r="F224" i="6" s="1"/>
  <c r="J223" i="6"/>
  <c r="F223" i="6" s="1"/>
  <c r="J222" i="6"/>
  <c r="F222" i="6" s="1"/>
  <c r="J221" i="6"/>
  <c r="F221" i="6" s="1"/>
  <c r="J220" i="6"/>
  <c r="F220" i="6" s="1"/>
  <c r="J219" i="6"/>
  <c r="F219" i="6" s="1"/>
  <c r="J218" i="6"/>
  <c r="F218" i="6" s="1"/>
  <c r="J217" i="6"/>
  <c r="F217" i="6" s="1"/>
  <c r="J216" i="6"/>
  <c r="F216" i="6" s="1"/>
  <c r="J215" i="6"/>
  <c r="F215" i="6" s="1"/>
  <c r="J214" i="6"/>
  <c r="F214" i="6" s="1"/>
  <c r="J213" i="6"/>
  <c r="F213" i="6" s="1"/>
  <c r="J212" i="6"/>
  <c r="F212" i="6" s="1"/>
  <c r="J211" i="6"/>
  <c r="F211" i="6" s="1"/>
  <c r="J210" i="6"/>
  <c r="F210" i="6" s="1"/>
  <c r="J209" i="6"/>
  <c r="F209" i="6" s="1"/>
  <c r="J208" i="6"/>
  <c r="F208" i="6" s="1"/>
  <c r="J207" i="6"/>
  <c r="F207" i="6" s="1"/>
  <c r="J206" i="6"/>
  <c r="F206" i="6" s="1"/>
  <c r="J205" i="6"/>
  <c r="F205" i="6" s="1"/>
  <c r="J204" i="6"/>
  <c r="F204" i="6" s="1"/>
  <c r="J203" i="6"/>
  <c r="F203" i="6" s="1"/>
  <c r="J202" i="6"/>
  <c r="F202" i="6" s="1"/>
  <c r="J201" i="6"/>
  <c r="F201" i="6" s="1"/>
  <c r="J200" i="6"/>
  <c r="F200" i="6" s="1"/>
  <c r="J199" i="6"/>
  <c r="F199" i="6" s="1"/>
  <c r="J198" i="6"/>
  <c r="F198" i="6" s="1"/>
  <c r="J197" i="6"/>
  <c r="F197" i="6" s="1"/>
  <c r="J196" i="6"/>
  <c r="F196" i="6" s="1"/>
  <c r="J195" i="6"/>
  <c r="F195" i="6" s="1"/>
  <c r="J194" i="6"/>
  <c r="F194" i="6" s="1"/>
  <c r="J193" i="6"/>
  <c r="F193" i="6" s="1"/>
  <c r="J192" i="6"/>
  <c r="F192" i="6" s="1"/>
  <c r="J191" i="6"/>
  <c r="F191" i="6" s="1"/>
  <c r="J190" i="6"/>
  <c r="F190" i="6" s="1"/>
  <c r="J189" i="6"/>
  <c r="F189" i="6" s="1"/>
  <c r="J188" i="6"/>
  <c r="F188" i="6" s="1"/>
  <c r="J187" i="6"/>
  <c r="F187" i="6" s="1"/>
  <c r="J186" i="6"/>
  <c r="F186" i="6" s="1"/>
  <c r="J185" i="6"/>
  <c r="F185" i="6" s="1"/>
  <c r="J184" i="6"/>
  <c r="F184" i="6" s="1"/>
  <c r="J183" i="6"/>
  <c r="F183" i="6" s="1"/>
  <c r="J182" i="6"/>
  <c r="F182" i="6" s="1"/>
  <c r="J181" i="6"/>
  <c r="F181" i="6" s="1"/>
  <c r="J180" i="6"/>
  <c r="F180" i="6" s="1"/>
  <c r="J179" i="6"/>
  <c r="F179" i="6" s="1"/>
  <c r="J178" i="6"/>
  <c r="F178" i="6" s="1"/>
  <c r="J177" i="6"/>
  <c r="F177" i="6" s="1"/>
  <c r="J176" i="6"/>
  <c r="F176" i="6" s="1"/>
  <c r="J175" i="6"/>
  <c r="F175" i="6" s="1"/>
  <c r="J174" i="6"/>
  <c r="F174" i="6" s="1"/>
  <c r="J173" i="6"/>
  <c r="F173" i="6" s="1"/>
  <c r="J172" i="6"/>
  <c r="F172" i="6" s="1"/>
  <c r="J171" i="6"/>
  <c r="F171" i="6" s="1"/>
  <c r="J170" i="6"/>
  <c r="F170" i="6" s="1"/>
  <c r="J169" i="6"/>
  <c r="F169" i="6" s="1"/>
  <c r="J168" i="6"/>
  <c r="F168" i="6" s="1"/>
  <c r="J167" i="6"/>
  <c r="F167" i="6" s="1"/>
  <c r="J166" i="6"/>
  <c r="F166" i="6" s="1"/>
  <c r="J165" i="6"/>
  <c r="F165" i="6" s="1"/>
  <c r="J164" i="6"/>
  <c r="F164" i="6" s="1"/>
  <c r="J163" i="6"/>
  <c r="F163" i="6" s="1"/>
  <c r="J162" i="6"/>
  <c r="F162" i="6" s="1"/>
  <c r="J161" i="6"/>
  <c r="F161" i="6" s="1"/>
  <c r="J160" i="6"/>
  <c r="F160" i="6" s="1"/>
  <c r="J159" i="6"/>
  <c r="F159" i="6" s="1"/>
  <c r="J158" i="6"/>
  <c r="F158" i="6" s="1"/>
  <c r="J157" i="6"/>
  <c r="F157" i="6" s="1"/>
  <c r="J156" i="6"/>
  <c r="F156" i="6" s="1"/>
  <c r="J155" i="6"/>
  <c r="F155" i="6" s="1"/>
  <c r="J154" i="6"/>
  <c r="F154" i="6" s="1"/>
  <c r="J153" i="6"/>
  <c r="F153" i="6" s="1"/>
  <c r="J152" i="6"/>
  <c r="F152" i="6" s="1"/>
  <c r="J151" i="6"/>
  <c r="F151" i="6" s="1"/>
  <c r="J150" i="6"/>
  <c r="F150" i="6" s="1"/>
  <c r="J149" i="6"/>
  <c r="F149" i="6" s="1"/>
  <c r="J148" i="6"/>
  <c r="F148" i="6" s="1"/>
  <c r="J147" i="6"/>
  <c r="F147" i="6" s="1"/>
  <c r="J146" i="6"/>
  <c r="F146" i="6" s="1"/>
  <c r="J145" i="6"/>
  <c r="F145" i="6" s="1"/>
  <c r="J144" i="6"/>
  <c r="F144" i="6" s="1"/>
  <c r="J143" i="6"/>
  <c r="F143" i="6" s="1"/>
  <c r="J142" i="6"/>
  <c r="F142" i="6" s="1"/>
  <c r="J141" i="6"/>
  <c r="F141" i="6" s="1"/>
  <c r="J140" i="6"/>
  <c r="F140" i="6" s="1"/>
  <c r="J139" i="6"/>
  <c r="F139" i="6" s="1"/>
  <c r="J138" i="6"/>
  <c r="F138" i="6" s="1"/>
  <c r="J137" i="6"/>
  <c r="F137" i="6" s="1"/>
  <c r="J136" i="6"/>
  <c r="F136" i="6" s="1"/>
  <c r="J135" i="6"/>
  <c r="F135" i="6" s="1"/>
  <c r="J134" i="6"/>
  <c r="F134" i="6" s="1"/>
  <c r="J133" i="6"/>
  <c r="F133" i="6" s="1"/>
  <c r="J132" i="6"/>
  <c r="F132" i="6" s="1"/>
  <c r="J131" i="6"/>
  <c r="F131" i="6" s="1"/>
  <c r="J130" i="6"/>
  <c r="F130" i="6" s="1"/>
  <c r="J129" i="6"/>
  <c r="F129" i="6" s="1"/>
  <c r="J128" i="6"/>
  <c r="F128" i="6" s="1"/>
  <c r="J127" i="6"/>
  <c r="F127" i="6" s="1"/>
  <c r="J126" i="6"/>
  <c r="F126" i="6" s="1"/>
  <c r="J125" i="6"/>
  <c r="F125" i="6" s="1"/>
  <c r="J124" i="6"/>
  <c r="F124" i="6" s="1"/>
  <c r="J123" i="6"/>
  <c r="F123" i="6" s="1"/>
  <c r="J122" i="6"/>
  <c r="F122" i="6" s="1"/>
  <c r="J121" i="6"/>
  <c r="F121" i="6" s="1"/>
  <c r="J120" i="6"/>
  <c r="F120" i="6" s="1"/>
  <c r="J119" i="6"/>
  <c r="F119" i="6" s="1"/>
  <c r="J118" i="6"/>
  <c r="F118" i="6" s="1"/>
  <c r="J117" i="6"/>
  <c r="F117" i="6" s="1"/>
  <c r="J116" i="6"/>
  <c r="F116" i="6" s="1"/>
  <c r="J115" i="6"/>
  <c r="F115" i="6" s="1"/>
  <c r="J114" i="6"/>
  <c r="F114" i="6" s="1"/>
  <c r="J113" i="6"/>
  <c r="F113" i="6" s="1"/>
  <c r="J112" i="6"/>
  <c r="F112" i="6" s="1"/>
  <c r="J111" i="6"/>
  <c r="F111" i="6" s="1"/>
  <c r="J110" i="6"/>
  <c r="F110" i="6" s="1"/>
  <c r="J109" i="6"/>
  <c r="F109" i="6" s="1"/>
  <c r="J108" i="6"/>
  <c r="F108" i="6" s="1"/>
  <c r="J107" i="6"/>
  <c r="F107" i="6" s="1"/>
  <c r="J106" i="6"/>
  <c r="F106" i="6" s="1"/>
  <c r="J105" i="6"/>
  <c r="F105" i="6" s="1"/>
  <c r="J104" i="6"/>
  <c r="F104" i="6" s="1"/>
  <c r="J103" i="6"/>
  <c r="F103" i="6" s="1"/>
  <c r="J102" i="6"/>
  <c r="F102" i="6" s="1"/>
  <c r="J101" i="6"/>
  <c r="F101" i="6" s="1"/>
  <c r="J100" i="6"/>
  <c r="F100" i="6" s="1"/>
  <c r="J99" i="6"/>
  <c r="F99" i="6" s="1"/>
  <c r="J98" i="6"/>
  <c r="F98" i="6" s="1"/>
  <c r="J97" i="6"/>
  <c r="F97" i="6" s="1"/>
  <c r="J96" i="6"/>
  <c r="F96" i="6" s="1"/>
  <c r="J95" i="6"/>
  <c r="F95" i="6" s="1"/>
  <c r="J94" i="6"/>
  <c r="F94" i="6" s="1"/>
  <c r="J93" i="6"/>
  <c r="F93" i="6" s="1"/>
  <c r="J92" i="6"/>
  <c r="F92" i="6" s="1"/>
  <c r="J91" i="6"/>
  <c r="F91" i="6" s="1"/>
  <c r="J90" i="6"/>
  <c r="F90" i="6" s="1"/>
  <c r="J89" i="6"/>
  <c r="F89" i="6" s="1"/>
  <c r="J88" i="6"/>
  <c r="F88" i="6" s="1"/>
  <c r="J87" i="6"/>
  <c r="F87" i="6" s="1"/>
  <c r="J86" i="6"/>
  <c r="F86" i="6" s="1"/>
  <c r="J85" i="6"/>
  <c r="F85" i="6" s="1"/>
  <c r="J84" i="6"/>
  <c r="F84" i="6" s="1"/>
  <c r="J83" i="6"/>
  <c r="F83" i="6" s="1"/>
  <c r="J82" i="6"/>
  <c r="F82" i="6" s="1"/>
  <c r="J81" i="6"/>
  <c r="F81" i="6" s="1"/>
  <c r="J80" i="6"/>
  <c r="F80" i="6" s="1"/>
  <c r="J79" i="6"/>
  <c r="F79" i="6" s="1"/>
  <c r="J78" i="6"/>
  <c r="F78" i="6" s="1"/>
  <c r="J77" i="6"/>
  <c r="F77" i="6" s="1"/>
  <c r="J76" i="6"/>
  <c r="F76" i="6" s="1"/>
  <c r="J75" i="6"/>
  <c r="F75" i="6" s="1"/>
  <c r="J74" i="6"/>
  <c r="F74" i="6" s="1"/>
  <c r="J73" i="6"/>
  <c r="F73" i="6" s="1"/>
  <c r="J72" i="6"/>
  <c r="F72" i="6" s="1"/>
  <c r="J71" i="6"/>
  <c r="F71" i="6" s="1"/>
  <c r="J70" i="6"/>
  <c r="F70" i="6" s="1"/>
  <c r="J69" i="6"/>
  <c r="F69" i="6" s="1"/>
  <c r="J68" i="6"/>
  <c r="F68" i="6" s="1"/>
  <c r="J67" i="6"/>
  <c r="F67" i="6" s="1"/>
  <c r="J66" i="6"/>
  <c r="F66" i="6" s="1"/>
  <c r="J65" i="6"/>
  <c r="F65" i="6" s="1"/>
  <c r="J64" i="6"/>
  <c r="F64" i="6" s="1"/>
  <c r="J63" i="6"/>
  <c r="F63" i="6" s="1"/>
  <c r="J62" i="6"/>
  <c r="F62" i="6" s="1"/>
  <c r="J61" i="6"/>
  <c r="F61" i="6" s="1"/>
  <c r="J60" i="6"/>
  <c r="F60" i="6" s="1"/>
  <c r="J59" i="6"/>
  <c r="F59" i="6" s="1"/>
  <c r="J58" i="6"/>
  <c r="F58" i="6" s="1"/>
  <c r="J57" i="6"/>
  <c r="F57" i="6" s="1"/>
  <c r="J56" i="6"/>
  <c r="F56" i="6" s="1"/>
  <c r="J55" i="6"/>
  <c r="F55" i="6" s="1"/>
  <c r="J54" i="6"/>
  <c r="F54" i="6" s="1"/>
  <c r="J53" i="6"/>
  <c r="F53" i="6" s="1"/>
  <c r="J52" i="6"/>
  <c r="F52" i="6" s="1"/>
  <c r="J51" i="6"/>
  <c r="F51" i="6" s="1"/>
  <c r="J50" i="6"/>
  <c r="F50" i="6" s="1"/>
  <c r="J49" i="6"/>
  <c r="F49" i="6" s="1"/>
  <c r="J48" i="6"/>
  <c r="F48" i="6" s="1"/>
  <c r="J47" i="6"/>
  <c r="F47" i="6" s="1"/>
  <c r="J46" i="6"/>
  <c r="F46" i="6" s="1"/>
  <c r="J45" i="6"/>
  <c r="F45" i="6" s="1"/>
  <c r="J44" i="6"/>
  <c r="F44" i="6" s="1"/>
  <c r="J43" i="6"/>
  <c r="F43" i="6" s="1"/>
  <c r="J42" i="6"/>
  <c r="F42" i="6" s="1"/>
  <c r="J41" i="6"/>
  <c r="F41" i="6" s="1"/>
  <c r="J40" i="6"/>
  <c r="F40" i="6" s="1"/>
  <c r="J39" i="6"/>
  <c r="F39" i="6" s="1"/>
  <c r="J38" i="6"/>
  <c r="F38" i="6" s="1"/>
  <c r="J37" i="6"/>
  <c r="F37" i="6" s="1"/>
  <c r="J36" i="6"/>
  <c r="F36" i="6" s="1"/>
  <c r="J35" i="6"/>
  <c r="F35" i="6" s="1"/>
  <c r="J34" i="6"/>
  <c r="F34" i="6" s="1"/>
  <c r="J33" i="6"/>
  <c r="F33" i="6" s="1"/>
  <c r="J32" i="6"/>
  <c r="F32" i="6" s="1"/>
  <c r="J31" i="6"/>
  <c r="F31" i="6" s="1"/>
  <c r="J30" i="6"/>
  <c r="F30" i="6" s="1"/>
  <c r="J29" i="6"/>
  <c r="F29" i="6" s="1"/>
  <c r="J28" i="6"/>
  <c r="F28" i="6" s="1"/>
  <c r="J27" i="6"/>
  <c r="F27" i="6" s="1"/>
  <c r="J26" i="6"/>
  <c r="F26" i="6" s="1"/>
  <c r="J25" i="6"/>
  <c r="F25" i="6" s="1"/>
  <c r="J24" i="6"/>
  <c r="F24" i="6" s="1"/>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131" i="7"/>
  <c r="AD132" i="7"/>
  <c r="AD133" i="7"/>
  <c r="AD134" i="7"/>
  <c r="AD135" i="7"/>
  <c r="AD136" i="7"/>
  <c r="AD137" i="7"/>
  <c r="AD138" i="7"/>
  <c r="AD139" i="7"/>
  <c r="AD140" i="7"/>
  <c r="AD141" i="7"/>
  <c r="AD142" i="7"/>
  <c r="AD143" i="7"/>
  <c r="AD144" i="7"/>
  <c r="AD145" i="7"/>
  <c r="AD146" i="7"/>
  <c r="AD147" i="7"/>
  <c r="AD148" i="7"/>
  <c r="AD149" i="7"/>
  <c r="AD150" i="7"/>
  <c r="AD151" i="7"/>
  <c r="AD152" i="7"/>
  <c r="AD153" i="7"/>
  <c r="AD154" i="7"/>
  <c r="AD155" i="7"/>
  <c r="AD156" i="7"/>
  <c r="AD157" i="7"/>
  <c r="AD158" i="7"/>
  <c r="AD159" i="7"/>
  <c r="AD160" i="7"/>
  <c r="AD161" i="7"/>
  <c r="AD162" i="7"/>
  <c r="AD163" i="7"/>
  <c r="AD164" i="7"/>
  <c r="AD165" i="7"/>
  <c r="AD166" i="7"/>
  <c r="AD167" i="7"/>
  <c r="AD168" i="7"/>
  <c r="AD169" i="7"/>
  <c r="AD170" i="7"/>
  <c r="AD171" i="7"/>
  <c r="AD172" i="7"/>
  <c r="AD173" i="7"/>
  <c r="AD174" i="7"/>
  <c r="AD175" i="7"/>
  <c r="AD176" i="7"/>
  <c r="AD177" i="7"/>
  <c r="AD178" i="7"/>
  <c r="AD179" i="7"/>
  <c r="AD180" i="7"/>
  <c r="AD181" i="7"/>
  <c r="AD182" i="7"/>
  <c r="AD183" i="7"/>
  <c r="AD184" i="7"/>
  <c r="AD185" i="7"/>
  <c r="AD186" i="7"/>
  <c r="AD187" i="7"/>
  <c r="AD188" i="7"/>
  <c r="AD189" i="7"/>
  <c r="AD190" i="7"/>
  <c r="AD191" i="7"/>
  <c r="AD192" i="7"/>
  <c r="AD193" i="7"/>
  <c r="AD194" i="7"/>
  <c r="AD195" i="7"/>
  <c r="AD196" i="7"/>
  <c r="AD197" i="7"/>
  <c r="AD198" i="7"/>
  <c r="AD199" i="7"/>
  <c r="AD200" i="7"/>
  <c r="AD201" i="7"/>
  <c r="AD202" i="7"/>
  <c r="AD203" i="7"/>
  <c r="AD204" i="7"/>
  <c r="AD205" i="7"/>
  <c r="AD206" i="7"/>
  <c r="AD207" i="7"/>
  <c r="AD208" i="7"/>
  <c r="AD209" i="7"/>
  <c r="AD210" i="7"/>
  <c r="AD211" i="7"/>
  <c r="AD212" i="7"/>
  <c r="AD213" i="7"/>
  <c r="AD214" i="7"/>
  <c r="AD215" i="7"/>
  <c r="AD216" i="7"/>
  <c r="AD217" i="7"/>
  <c r="AD218" i="7"/>
  <c r="AD219" i="7"/>
  <c r="AD220" i="7"/>
  <c r="AD221" i="7"/>
  <c r="AD222" i="7"/>
  <c r="AD223" i="7"/>
  <c r="AD224" i="7"/>
  <c r="AD225" i="7"/>
  <c r="AD226" i="7"/>
  <c r="AD227" i="7"/>
  <c r="AD228" i="7"/>
  <c r="AD229" i="7"/>
  <c r="AD230" i="7"/>
  <c r="AD231" i="7"/>
  <c r="AD232" i="7"/>
  <c r="AD233" i="7"/>
  <c r="AD234" i="7"/>
  <c r="AD235" i="7"/>
  <c r="AD236" i="7"/>
  <c r="AD237" i="7"/>
  <c r="AD238" i="7"/>
  <c r="AD239" i="7"/>
  <c r="AD240" i="7"/>
  <c r="AD241" i="7"/>
  <c r="AD242" i="7"/>
  <c r="AD243" i="7"/>
  <c r="AD244" i="7"/>
  <c r="AD245" i="7"/>
  <c r="AD246" i="7"/>
  <c r="AD247" i="7"/>
  <c r="AD248" i="7"/>
  <c r="AD249" i="7"/>
  <c r="AD250" i="7"/>
  <c r="AD251" i="7"/>
  <c r="AD252" i="7"/>
  <c r="AD253" i="7"/>
  <c r="AD254" i="7"/>
  <c r="AD255" i="7"/>
  <c r="AD256" i="7"/>
  <c r="AD257" i="7"/>
  <c r="AD258" i="7"/>
  <c r="AD259" i="7"/>
  <c r="AD260" i="7"/>
  <c r="AD261" i="7"/>
  <c r="AD262" i="7"/>
  <c r="AD263" i="7"/>
  <c r="AD264" i="7"/>
  <c r="AD265" i="7"/>
  <c r="AD266" i="7"/>
  <c r="AD267" i="7"/>
  <c r="AD268" i="7"/>
  <c r="AD269" i="7"/>
  <c r="AD270" i="7"/>
  <c r="AD271" i="7"/>
  <c r="AD272" i="7"/>
  <c r="AD273" i="7"/>
  <c r="AD274" i="7"/>
  <c r="G26" i="10"/>
  <c r="G25" i="10"/>
  <c r="G24" i="10"/>
  <c r="G23" i="10"/>
  <c r="G22" i="10"/>
  <c r="G21" i="10"/>
  <c r="G20" i="10"/>
  <c r="G19" i="10"/>
  <c r="G15" i="10"/>
  <c r="G14" i="10"/>
  <c r="G13" i="10"/>
  <c r="G11" i="10"/>
  <c r="G10" i="10"/>
  <c r="G8" i="10"/>
  <c r="G7" i="10"/>
  <c r="G6" i="10"/>
  <c r="C7" i="10"/>
  <c r="C6" i="10"/>
  <c r="C3" i="10"/>
  <c r="G12" i="10" l="1"/>
  <c r="I12" i="10" s="1"/>
  <c r="G37" i="10" s="1"/>
  <c r="I8" i="10"/>
  <c r="I7" i="10"/>
  <c r="I10" i="10"/>
  <c r="I11" i="10"/>
  <c r="I13" i="10"/>
  <c r="I14" i="10"/>
  <c r="I15" i="10"/>
  <c r="I6" i="10"/>
  <c r="G27" i="10"/>
  <c r="Z274" i="8"/>
  <c r="V274" i="8"/>
  <c r="R274" i="8"/>
  <c r="O274" i="8"/>
  <c r="Z273" i="8"/>
  <c r="V273" i="8"/>
  <c r="R273" i="8"/>
  <c r="O273" i="8"/>
  <c r="Z272" i="8"/>
  <c r="V272" i="8"/>
  <c r="R272" i="8"/>
  <c r="O272" i="8"/>
  <c r="Z271" i="8"/>
  <c r="V271" i="8"/>
  <c r="R271" i="8"/>
  <c r="O271" i="8"/>
  <c r="Z270" i="8"/>
  <c r="V270" i="8"/>
  <c r="R270" i="8"/>
  <c r="O270" i="8"/>
  <c r="Z269" i="8"/>
  <c r="V269" i="8"/>
  <c r="R269" i="8"/>
  <c r="O269" i="8"/>
  <c r="Z268" i="8"/>
  <c r="V268" i="8"/>
  <c r="R268" i="8"/>
  <c r="O268" i="8"/>
  <c r="Z267" i="8"/>
  <c r="V267" i="8"/>
  <c r="R267" i="8"/>
  <c r="O267" i="8"/>
  <c r="Z266" i="8"/>
  <c r="V266" i="8"/>
  <c r="R266" i="8"/>
  <c r="O266" i="8"/>
  <c r="Z265" i="8"/>
  <c r="V265" i="8"/>
  <c r="R265" i="8"/>
  <c r="O265" i="8"/>
  <c r="Z264" i="8"/>
  <c r="V264" i="8"/>
  <c r="R264" i="8"/>
  <c r="O264" i="8"/>
  <c r="Z263" i="8"/>
  <c r="V263" i="8"/>
  <c r="R263" i="8"/>
  <c r="O263" i="8"/>
  <c r="Z262" i="8"/>
  <c r="V262" i="8"/>
  <c r="R262" i="8"/>
  <c r="O262" i="8"/>
  <c r="Z261" i="8"/>
  <c r="V261" i="8"/>
  <c r="R261" i="8"/>
  <c r="O261" i="8"/>
  <c r="Z260" i="8"/>
  <c r="V260" i="8"/>
  <c r="R260" i="8"/>
  <c r="O260" i="8"/>
  <c r="Z259" i="8"/>
  <c r="V259" i="8"/>
  <c r="R259" i="8"/>
  <c r="O259" i="8"/>
  <c r="Z258" i="8"/>
  <c r="V258" i="8"/>
  <c r="R258" i="8"/>
  <c r="O258" i="8"/>
  <c r="Z257" i="8"/>
  <c r="V257" i="8"/>
  <c r="R257" i="8"/>
  <c r="O257" i="8"/>
  <c r="Z256" i="8"/>
  <c r="V256" i="8"/>
  <c r="R256" i="8"/>
  <c r="O256" i="8"/>
  <c r="Z255" i="8"/>
  <c r="V255" i="8"/>
  <c r="R255" i="8"/>
  <c r="O255" i="8"/>
  <c r="Z254" i="8"/>
  <c r="V254" i="8"/>
  <c r="R254" i="8"/>
  <c r="O254" i="8"/>
  <c r="Z253" i="8"/>
  <c r="V253" i="8"/>
  <c r="R253" i="8"/>
  <c r="O253" i="8"/>
  <c r="Z252" i="8"/>
  <c r="V252" i="8"/>
  <c r="R252" i="8"/>
  <c r="O252" i="8"/>
  <c r="Z251" i="8"/>
  <c r="V251" i="8"/>
  <c r="R251" i="8"/>
  <c r="O251" i="8"/>
  <c r="Z250" i="8"/>
  <c r="V250" i="8"/>
  <c r="R250" i="8"/>
  <c r="O250" i="8"/>
  <c r="Z249" i="8"/>
  <c r="V249" i="8"/>
  <c r="R249" i="8"/>
  <c r="O249" i="8"/>
  <c r="Z248" i="8"/>
  <c r="V248" i="8"/>
  <c r="R248" i="8"/>
  <c r="O248" i="8"/>
  <c r="Z247" i="8"/>
  <c r="V247" i="8"/>
  <c r="R247" i="8"/>
  <c r="O247" i="8"/>
  <c r="Z246" i="8"/>
  <c r="V246" i="8"/>
  <c r="R246" i="8"/>
  <c r="O246" i="8"/>
  <c r="Z245" i="8"/>
  <c r="V245" i="8"/>
  <c r="R245" i="8"/>
  <c r="O245" i="8"/>
  <c r="Z244" i="8"/>
  <c r="V244" i="8"/>
  <c r="R244" i="8"/>
  <c r="O244" i="8"/>
  <c r="Z243" i="8"/>
  <c r="V243" i="8"/>
  <c r="R243" i="8"/>
  <c r="O243" i="8"/>
  <c r="Z242" i="8"/>
  <c r="V242" i="8"/>
  <c r="R242" i="8"/>
  <c r="O242" i="8"/>
  <c r="Z241" i="8"/>
  <c r="V241" i="8"/>
  <c r="R241" i="8"/>
  <c r="O241" i="8"/>
  <c r="Z240" i="8"/>
  <c r="V240" i="8"/>
  <c r="R240" i="8"/>
  <c r="O240" i="8"/>
  <c r="Z239" i="8"/>
  <c r="V239" i="8"/>
  <c r="R239" i="8"/>
  <c r="O239" i="8"/>
  <c r="Z238" i="8"/>
  <c r="V238" i="8"/>
  <c r="R238" i="8"/>
  <c r="O238" i="8"/>
  <c r="Z237" i="8"/>
  <c r="V237" i="8"/>
  <c r="R237" i="8"/>
  <c r="O237" i="8"/>
  <c r="Z236" i="8"/>
  <c r="V236" i="8"/>
  <c r="R236" i="8"/>
  <c r="O236" i="8"/>
  <c r="Z235" i="8"/>
  <c r="V235" i="8"/>
  <c r="R235" i="8"/>
  <c r="O235" i="8"/>
  <c r="Z234" i="8"/>
  <c r="V234" i="8"/>
  <c r="R234" i="8"/>
  <c r="O234" i="8"/>
  <c r="Z233" i="8"/>
  <c r="V233" i="8"/>
  <c r="R233" i="8"/>
  <c r="O233" i="8"/>
  <c r="Z232" i="8"/>
  <c r="V232" i="8"/>
  <c r="R232" i="8"/>
  <c r="O232" i="8"/>
  <c r="Z231" i="8"/>
  <c r="V231" i="8"/>
  <c r="R231" i="8"/>
  <c r="O231" i="8"/>
  <c r="Z230" i="8"/>
  <c r="V230" i="8"/>
  <c r="R230" i="8"/>
  <c r="O230" i="8"/>
  <c r="Z229" i="8"/>
  <c r="V229" i="8"/>
  <c r="R229" i="8"/>
  <c r="O229" i="8"/>
  <c r="Z228" i="8"/>
  <c r="V228" i="8"/>
  <c r="R228" i="8"/>
  <c r="O228" i="8"/>
  <c r="Z227" i="8"/>
  <c r="V227" i="8"/>
  <c r="R227" i="8"/>
  <c r="O227" i="8"/>
  <c r="Z226" i="8"/>
  <c r="V226" i="8"/>
  <c r="R226" i="8"/>
  <c r="O226" i="8"/>
  <c r="Z225" i="8"/>
  <c r="V225" i="8"/>
  <c r="R225" i="8"/>
  <c r="O225" i="8"/>
  <c r="Z224" i="8"/>
  <c r="V224" i="8"/>
  <c r="R224" i="8"/>
  <c r="O224" i="8"/>
  <c r="Z223" i="8"/>
  <c r="V223" i="8"/>
  <c r="R223" i="8"/>
  <c r="O223" i="8"/>
  <c r="Z222" i="8"/>
  <c r="V222" i="8"/>
  <c r="R222" i="8"/>
  <c r="O222" i="8"/>
  <c r="Z221" i="8"/>
  <c r="V221" i="8"/>
  <c r="R221" i="8"/>
  <c r="O221" i="8"/>
  <c r="Z220" i="8"/>
  <c r="V220" i="8"/>
  <c r="R220" i="8"/>
  <c r="O220" i="8"/>
  <c r="Z219" i="8"/>
  <c r="V219" i="8"/>
  <c r="R219" i="8"/>
  <c r="O219" i="8"/>
  <c r="Z218" i="8"/>
  <c r="V218" i="8"/>
  <c r="R218" i="8"/>
  <c r="O218" i="8"/>
  <c r="Z217" i="8"/>
  <c r="V217" i="8"/>
  <c r="R217" i="8"/>
  <c r="O217" i="8"/>
  <c r="Z216" i="8"/>
  <c r="V216" i="8"/>
  <c r="R216" i="8"/>
  <c r="O216" i="8"/>
  <c r="Z215" i="8"/>
  <c r="V215" i="8"/>
  <c r="R215" i="8"/>
  <c r="O215" i="8"/>
  <c r="Z214" i="8"/>
  <c r="V214" i="8"/>
  <c r="R214" i="8"/>
  <c r="O214" i="8"/>
  <c r="Z213" i="8"/>
  <c r="V213" i="8"/>
  <c r="R213" i="8"/>
  <c r="O213" i="8"/>
  <c r="Z212" i="8"/>
  <c r="V212" i="8"/>
  <c r="R212" i="8"/>
  <c r="O212" i="8"/>
  <c r="Z211" i="8"/>
  <c r="V211" i="8"/>
  <c r="R211" i="8"/>
  <c r="O211" i="8"/>
  <c r="Z210" i="8"/>
  <c r="V210" i="8"/>
  <c r="R210" i="8"/>
  <c r="O210" i="8"/>
  <c r="Z209" i="8"/>
  <c r="V209" i="8"/>
  <c r="R209" i="8"/>
  <c r="O209" i="8"/>
  <c r="Z208" i="8"/>
  <c r="V208" i="8"/>
  <c r="R208" i="8"/>
  <c r="O208" i="8"/>
  <c r="Z207" i="8"/>
  <c r="V207" i="8"/>
  <c r="R207" i="8"/>
  <c r="O207" i="8"/>
  <c r="Z206" i="8"/>
  <c r="V206" i="8"/>
  <c r="R206" i="8"/>
  <c r="O206" i="8"/>
  <c r="Z205" i="8"/>
  <c r="V205" i="8"/>
  <c r="R205" i="8"/>
  <c r="O205" i="8"/>
  <c r="Z204" i="8"/>
  <c r="V204" i="8"/>
  <c r="R204" i="8"/>
  <c r="O204" i="8"/>
  <c r="Z203" i="8"/>
  <c r="V203" i="8"/>
  <c r="R203" i="8"/>
  <c r="O203" i="8"/>
  <c r="Z202" i="8"/>
  <c r="V202" i="8"/>
  <c r="R202" i="8"/>
  <c r="O202" i="8"/>
  <c r="Z201" i="8"/>
  <c r="V201" i="8"/>
  <c r="R201" i="8"/>
  <c r="O201" i="8"/>
  <c r="Z200" i="8"/>
  <c r="V200" i="8"/>
  <c r="R200" i="8"/>
  <c r="O200" i="8"/>
  <c r="Z199" i="8"/>
  <c r="V199" i="8"/>
  <c r="R199" i="8"/>
  <c r="O199" i="8"/>
  <c r="Z198" i="8"/>
  <c r="V198" i="8"/>
  <c r="R198" i="8"/>
  <c r="O198" i="8"/>
  <c r="Z197" i="8"/>
  <c r="V197" i="8"/>
  <c r="R197" i="8"/>
  <c r="O197" i="8"/>
  <c r="Z196" i="8"/>
  <c r="V196" i="8"/>
  <c r="R196" i="8"/>
  <c r="O196" i="8"/>
  <c r="Z195" i="8"/>
  <c r="V195" i="8"/>
  <c r="R195" i="8"/>
  <c r="O195" i="8"/>
  <c r="Z194" i="8"/>
  <c r="V194" i="8"/>
  <c r="R194" i="8"/>
  <c r="O194" i="8"/>
  <c r="Z193" i="8"/>
  <c r="V193" i="8"/>
  <c r="R193" i="8"/>
  <c r="O193" i="8"/>
  <c r="Z192" i="8"/>
  <c r="V192" i="8"/>
  <c r="R192" i="8"/>
  <c r="O192" i="8"/>
  <c r="Z191" i="8"/>
  <c r="V191" i="8"/>
  <c r="R191" i="8"/>
  <c r="O191" i="8"/>
  <c r="Z190" i="8"/>
  <c r="V190" i="8"/>
  <c r="R190" i="8"/>
  <c r="O190" i="8"/>
  <c r="Z189" i="8"/>
  <c r="V189" i="8"/>
  <c r="R189" i="8"/>
  <c r="O189" i="8"/>
  <c r="Z188" i="8"/>
  <c r="V188" i="8"/>
  <c r="R188" i="8"/>
  <c r="O188" i="8"/>
  <c r="Z187" i="8"/>
  <c r="V187" i="8"/>
  <c r="R187" i="8"/>
  <c r="O187" i="8"/>
  <c r="Z186" i="8"/>
  <c r="V186" i="8"/>
  <c r="R186" i="8"/>
  <c r="O186" i="8"/>
  <c r="Z185" i="8"/>
  <c r="V185" i="8"/>
  <c r="R185" i="8"/>
  <c r="O185" i="8"/>
  <c r="Z184" i="8"/>
  <c r="V184" i="8"/>
  <c r="R184" i="8"/>
  <c r="O184" i="8"/>
  <c r="Z183" i="8"/>
  <c r="V183" i="8"/>
  <c r="R183" i="8"/>
  <c r="O183" i="8"/>
  <c r="Z182" i="8"/>
  <c r="V182" i="8"/>
  <c r="R182" i="8"/>
  <c r="O182" i="8"/>
  <c r="Z181" i="8"/>
  <c r="V181" i="8"/>
  <c r="R181" i="8"/>
  <c r="O181" i="8"/>
  <c r="Z180" i="8"/>
  <c r="V180" i="8"/>
  <c r="R180" i="8"/>
  <c r="O180" i="8"/>
  <c r="Z179" i="8"/>
  <c r="V179" i="8"/>
  <c r="R179" i="8"/>
  <c r="O179" i="8"/>
  <c r="Z178" i="8"/>
  <c r="V178" i="8"/>
  <c r="R178" i="8"/>
  <c r="O178" i="8"/>
  <c r="Z177" i="8"/>
  <c r="V177" i="8"/>
  <c r="R177" i="8"/>
  <c r="O177" i="8"/>
  <c r="Z176" i="8"/>
  <c r="V176" i="8"/>
  <c r="R176" i="8"/>
  <c r="O176" i="8"/>
  <c r="Z175" i="8"/>
  <c r="V175" i="8"/>
  <c r="R175" i="8"/>
  <c r="O175" i="8"/>
  <c r="Z174" i="8"/>
  <c r="V174" i="8"/>
  <c r="R174" i="8"/>
  <c r="O174" i="8"/>
  <c r="Z173" i="8"/>
  <c r="V173" i="8"/>
  <c r="R173" i="8"/>
  <c r="O173" i="8"/>
  <c r="Z172" i="8"/>
  <c r="V172" i="8"/>
  <c r="R172" i="8"/>
  <c r="O172" i="8"/>
  <c r="Z171" i="8"/>
  <c r="V171" i="8"/>
  <c r="R171" i="8"/>
  <c r="O171" i="8"/>
  <c r="Z170" i="8"/>
  <c r="V170" i="8"/>
  <c r="R170" i="8"/>
  <c r="O170" i="8"/>
  <c r="Z169" i="8"/>
  <c r="V169" i="8"/>
  <c r="R169" i="8"/>
  <c r="O169" i="8"/>
  <c r="Z168" i="8"/>
  <c r="V168" i="8"/>
  <c r="R168" i="8"/>
  <c r="O168" i="8"/>
  <c r="Z167" i="8"/>
  <c r="V167" i="8"/>
  <c r="R167" i="8"/>
  <c r="O167" i="8"/>
  <c r="Z166" i="8"/>
  <c r="V166" i="8"/>
  <c r="R166" i="8"/>
  <c r="O166" i="8"/>
  <c r="Z165" i="8"/>
  <c r="V165" i="8"/>
  <c r="R165" i="8"/>
  <c r="O165" i="8"/>
  <c r="Z164" i="8"/>
  <c r="V164" i="8"/>
  <c r="R164" i="8"/>
  <c r="O164" i="8"/>
  <c r="Z163" i="8"/>
  <c r="V163" i="8"/>
  <c r="R163" i="8"/>
  <c r="O163" i="8"/>
  <c r="Z162" i="8"/>
  <c r="V162" i="8"/>
  <c r="R162" i="8"/>
  <c r="O162" i="8"/>
  <c r="Z161" i="8"/>
  <c r="V161" i="8"/>
  <c r="R161" i="8"/>
  <c r="O161" i="8"/>
  <c r="Z160" i="8"/>
  <c r="V160" i="8"/>
  <c r="R160" i="8"/>
  <c r="O160" i="8"/>
  <c r="Z159" i="8"/>
  <c r="V159" i="8"/>
  <c r="R159" i="8"/>
  <c r="O159" i="8"/>
  <c r="Z158" i="8"/>
  <c r="V158" i="8"/>
  <c r="R158" i="8"/>
  <c r="O158" i="8"/>
  <c r="Z157" i="8"/>
  <c r="V157" i="8"/>
  <c r="R157" i="8"/>
  <c r="O157" i="8"/>
  <c r="Z156" i="8"/>
  <c r="V156" i="8"/>
  <c r="R156" i="8"/>
  <c r="O156" i="8"/>
  <c r="Z155" i="8"/>
  <c r="V155" i="8"/>
  <c r="R155" i="8"/>
  <c r="O155" i="8"/>
  <c r="Z154" i="8"/>
  <c r="V154" i="8"/>
  <c r="R154" i="8"/>
  <c r="O154" i="8"/>
  <c r="Z153" i="8"/>
  <c r="V153" i="8"/>
  <c r="R153" i="8"/>
  <c r="O153" i="8"/>
  <c r="Z152" i="8"/>
  <c r="V152" i="8"/>
  <c r="R152" i="8"/>
  <c r="O152" i="8"/>
  <c r="Z151" i="8"/>
  <c r="V151" i="8"/>
  <c r="R151" i="8"/>
  <c r="O151" i="8"/>
  <c r="Z150" i="8"/>
  <c r="V150" i="8"/>
  <c r="R150" i="8"/>
  <c r="O150" i="8"/>
  <c r="Z149" i="8"/>
  <c r="V149" i="8"/>
  <c r="R149" i="8"/>
  <c r="O149" i="8"/>
  <c r="Z148" i="8"/>
  <c r="V148" i="8"/>
  <c r="R148" i="8"/>
  <c r="O148" i="8"/>
  <c r="Z147" i="8"/>
  <c r="V147" i="8"/>
  <c r="R147" i="8"/>
  <c r="O147" i="8"/>
  <c r="Z146" i="8"/>
  <c r="V146" i="8"/>
  <c r="R146" i="8"/>
  <c r="O146" i="8"/>
  <c r="Z145" i="8"/>
  <c r="V145" i="8"/>
  <c r="R145" i="8"/>
  <c r="O145" i="8"/>
  <c r="Z144" i="8"/>
  <c r="V144" i="8"/>
  <c r="R144" i="8"/>
  <c r="O144" i="8"/>
  <c r="Z143" i="8"/>
  <c r="V143" i="8"/>
  <c r="R143" i="8"/>
  <c r="O143" i="8"/>
  <c r="Z142" i="8"/>
  <c r="V142" i="8"/>
  <c r="R142" i="8"/>
  <c r="O142" i="8"/>
  <c r="Z141" i="8"/>
  <c r="V141" i="8"/>
  <c r="R141" i="8"/>
  <c r="O141" i="8"/>
  <c r="Z140" i="8"/>
  <c r="V140" i="8"/>
  <c r="R140" i="8"/>
  <c r="O140" i="8"/>
  <c r="Z139" i="8"/>
  <c r="V139" i="8"/>
  <c r="R139" i="8"/>
  <c r="O139" i="8"/>
  <c r="Z138" i="8"/>
  <c r="V138" i="8"/>
  <c r="R138" i="8"/>
  <c r="O138" i="8"/>
  <c r="Z137" i="8"/>
  <c r="V137" i="8"/>
  <c r="R137" i="8"/>
  <c r="O137" i="8"/>
  <c r="Z136" i="8"/>
  <c r="V136" i="8"/>
  <c r="R136" i="8"/>
  <c r="O136" i="8"/>
  <c r="Z135" i="8"/>
  <c r="V135" i="8"/>
  <c r="R135" i="8"/>
  <c r="O135" i="8"/>
  <c r="Z134" i="8"/>
  <c r="V134" i="8"/>
  <c r="R134" i="8"/>
  <c r="O134" i="8"/>
  <c r="Z133" i="8"/>
  <c r="V133" i="8"/>
  <c r="R133" i="8"/>
  <c r="O133" i="8"/>
  <c r="Z132" i="8"/>
  <c r="V132" i="8"/>
  <c r="R132" i="8"/>
  <c r="O132" i="8"/>
  <c r="Z131" i="8"/>
  <c r="V131" i="8"/>
  <c r="R131" i="8"/>
  <c r="O131" i="8"/>
  <c r="Z130" i="8"/>
  <c r="V130" i="8"/>
  <c r="R130" i="8"/>
  <c r="O130" i="8"/>
  <c r="Z129" i="8"/>
  <c r="V129" i="8"/>
  <c r="R129" i="8"/>
  <c r="O129" i="8"/>
  <c r="Z128" i="8"/>
  <c r="V128" i="8"/>
  <c r="R128" i="8"/>
  <c r="O128" i="8"/>
  <c r="Z127" i="8"/>
  <c r="V127" i="8"/>
  <c r="R127" i="8"/>
  <c r="O127" i="8"/>
  <c r="Z126" i="8"/>
  <c r="V126" i="8"/>
  <c r="R126" i="8"/>
  <c r="O126" i="8"/>
  <c r="Z125" i="8"/>
  <c r="V125" i="8"/>
  <c r="R125" i="8"/>
  <c r="O125" i="8"/>
  <c r="Z124" i="8"/>
  <c r="V124" i="8"/>
  <c r="R124" i="8"/>
  <c r="O124" i="8"/>
  <c r="Z123" i="8"/>
  <c r="V123" i="8"/>
  <c r="R123" i="8"/>
  <c r="O123" i="8"/>
  <c r="Z122" i="8"/>
  <c r="V122" i="8"/>
  <c r="R122" i="8"/>
  <c r="O122" i="8"/>
  <c r="Z121" i="8"/>
  <c r="V121" i="8"/>
  <c r="R121" i="8"/>
  <c r="O121" i="8"/>
  <c r="Z120" i="8"/>
  <c r="V120" i="8"/>
  <c r="R120" i="8"/>
  <c r="O120" i="8"/>
  <c r="Z119" i="8"/>
  <c r="V119" i="8"/>
  <c r="R119" i="8"/>
  <c r="O119" i="8"/>
  <c r="Z118" i="8"/>
  <c r="V118" i="8"/>
  <c r="R118" i="8"/>
  <c r="O118" i="8"/>
  <c r="Z117" i="8"/>
  <c r="V117" i="8"/>
  <c r="R117" i="8"/>
  <c r="O117" i="8"/>
  <c r="Z116" i="8"/>
  <c r="V116" i="8"/>
  <c r="R116" i="8"/>
  <c r="O116" i="8"/>
  <c r="Z115" i="8"/>
  <c r="V115" i="8"/>
  <c r="R115" i="8"/>
  <c r="O115" i="8"/>
  <c r="Z114" i="8"/>
  <c r="V114" i="8"/>
  <c r="R114" i="8"/>
  <c r="O114" i="8"/>
  <c r="Z113" i="8"/>
  <c r="V113" i="8"/>
  <c r="R113" i="8"/>
  <c r="O113" i="8"/>
  <c r="Z112" i="8"/>
  <c r="V112" i="8"/>
  <c r="R112" i="8"/>
  <c r="O112" i="8"/>
  <c r="Z111" i="8"/>
  <c r="V111" i="8"/>
  <c r="R111" i="8"/>
  <c r="O111" i="8"/>
  <c r="Z110" i="8"/>
  <c r="V110" i="8"/>
  <c r="R110" i="8"/>
  <c r="O110" i="8"/>
  <c r="Z109" i="8"/>
  <c r="V109" i="8"/>
  <c r="R109" i="8"/>
  <c r="O109" i="8"/>
  <c r="Z108" i="8"/>
  <c r="V108" i="8"/>
  <c r="R108" i="8"/>
  <c r="O108" i="8"/>
  <c r="Z107" i="8"/>
  <c r="V107" i="8"/>
  <c r="R107" i="8"/>
  <c r="O107" i="8"/>
  <c r="Z106" i="8"/>
  <c r="V106" i="8"/>
  <c r="R106" i="8"/>
  <c r="O106" i="8"/>
  <c r="Z105" i="8"/>
  <c r="V105" i="8"/>
  <c r="R105" i="8"/>
  <c r="O105" i="8"/>
  <c r="Z104" i="8"/>
  <c r="V104" i="8"/>
  <c r="R104" i="8"/>
  <c r="O104" i="8"/>
  <c r="Z103" i="8"/>
  <c r="V103" i="8"/>
  <c r="R103" i="8"/>
  <c r="O103" i="8"/>
  <c r="Z102" i="8"/>
  <c r="V102" i="8"/>
  <c r="R102" i="8"/>
  <c r="O102" i="8"/>
  <c r="Z101" i="8"/>
  <c r="V101" i="8"/>
  <c r="R101" i="8"/>
  <c r="O101" i="8"/>
  <c r="Z100" i="8"/>
  <c r="V100" i="8"/>
  <c r="R100" i="8"/>
  <c r="O100" i="8"/>
  <c r="Z99" i="8"/>
  <c r="V99" i="8"/>
  <c r="R99" i="8"/>
  <c r="O99" i="8"/>
  <c r="Z98" i="8"/>
  <c r="V98" i="8"/>
  <c r="R98" i="8"/>
  <c r="O98" i="8"/>
  <c r="Z97" i="8"/>
  <c r="V97" i="8"/>
  <c r="R97" i="8"/>
  <c r="O97" i="8"/>
  <c r="Z96" i="8"/>
  <c r="V96" i="8"/>
  <c r="R96" i="8"/>
  <c r="O96" i="8"/>
  <c r="Z95" i="8"/>
  <c r="V95" i="8"/>
  <c r="R95" i="8"/>
  <c r="O95" i="8"/>
  <c r="Z94" i="8"/>
  <c r="V94" i="8"/>
  <c r="R94" i="8"/>
  <c r="O94" i="8"/>
  <c r="Z93" i="8"/>
  <c r="V93" i="8"/>
  <c r="R93" i="8"/>
  <c r="O93" i="8"/>
  <c r="Z92" i="8"/>
  <c r="V92" i="8"/>
  <c r="R92" i="8"/>
  <c r="O92" i="8"/>
  <c r="Z91" i="8"/>
  <c r="V91" i="8"/>
  <c r="R91" i="8"/>
  <c r="O91" i="8"/>
  <c r="Z90" i="8"/>
  <c r="V90" i="8"/>
  <c r="R90" i="8"/>
  <c r="O90" i="8"/>
  <c r="Z89" i="8"/>
  <c r="V89" i="8"/>
  <c r="R89" i="8"/>
  <c r="O89" i="8"/>
  <c r="Z88" i="8"/>
  <c r="V88" i="8"/>
  <c r="R88" i="8"/>
  <c r="O88" i="8"/>
  <c r="Z87" i="8"/>
  <c r="V87" i="8"/>
  <c r="R87" i="8"/>
  <c r="O87" i="8"/>
  <c r="Z86" i="8"/>
  <c r="V86" i="8"/>
  <c r="R86" i="8"/>
  <c r="O86" i="8"/>
  <c r="Z85" i="8"/>
  <c r="V85" i="8"/>
  <c r="R85" i="8"/>
  <c r="O85" i="8"/>
  <c r="Z84" i="8"/>
  <c r="V84" i="8"/>
  <c r="R84" i="8"/>
  <c r="O84" i="8"/>
  <c r="Z83" i="8"/>
  <c r="V83" i="8"/>
  <c r="R83" i="8"/>
  <c r="O83" i="8"/>
  <c r="Z82" i="8"/>
  <c r="V82" i="8"/>
  <c r="R82" i="8"/>
  <c r="O82" i="8"/>
  <c r="Z81" i="8"/>
  <c r="V81" i="8"/>
  <c r="R81" i="8"/>
  <c r="O81" i="8"/>
  <c r="Z80" i="8"/>
  <c r="V80" i="8"/>
  <c r="R80" i="8"/>
  <c r="O80" i="8"/>
  <c r="Z79" i="8"/>
  <c r="V79" i="8"/>
  <c r="R79" i="8"/>
  <c r="O79" i="8"/>
  <c r="Z78" i="8"/>
  <c r="V78" i="8"/>
  <c r="R78" i="8"/>
  <c r="O78" i="8"/>
  <c r="Z77" i="8"/>
  <c r="V77" i="8"/>
  <c r="R77" i="8"/>
  <c r="O77" i="8"/>
  <c r="Z76" i="8"/>
  <c r="V76" i="8"/>
  <c r="R76" i="8"/>
  <c r="O76" i="8"/>
  <c r="Z75" i="8"/>
  <c r="V75" i="8"/>
  <c r="R75" i="8"/>
  <c r="O75" i="8"/>
  <c r="Z74" i="8"/>
  <c r="V74" i="8"/>
  <c r="R74" i="8"/>
  <c r="O74" i="8"/>
  <c r="Z73" i="8"/>
  <c r="V73" i="8"/>
  <c r="R73" i="8"/>
  <c r="O73" i="8"/>
  <c r="Z72" i="8"/>
  <c r="V72" i="8"/>
  <c r="R72" i="8"/>
  <c r="O72" i="8"/>
  <c r="Z71" i="8"/>
  <c r="V71" i="8"/>
  <c r="R71" i="8"/>
  <c r="O71" i="8"/>
  <c r="Z70" i="8"/>
  <c r="V70" i="8"/>
  <c r="R70" i="8"/>
  <c r="O70" i="8"/>
  <c r="Z69" i="8"/>
  <c r="V69" i="8"/>
  <c r="R69" i="8"/>
  <c r="O69" i="8"/>
  <c r="Z68" i="8"/>
  <c r="V68" i="8"/>
  <c r="R68" i="8"/>
  <c r="O68" i="8"/>
  <c r="Z67" i="8"/>
  <c r="V67" i="8"/>
  <c r="R67" i="8"/>
  <c r="O67" i="8"/>
  <c r="Z66" i="8"/>
  <c r="V66" i="8"/>
  <c r="R66" i="8"/>
  <c r="O66" i="8"/>
  <c r="Z65" i="8"/>
  <c r="V65" i="8"/>
  <c r="R65" i="8"/>
  <c r="O65" i="8"/>
  <c r="Z64" i="8"/>
  <c r="V64" i="8"/>
  <c r="R64" i="8"/>
  <c r="O64" i="8"/>
  <c r="Z63" i="8"/>
  <c r="V63" i="8"/>
  <c r="R63" i="8"/>
  <c r="O63" i="8"/>
  <c r="Z62" i="8"/>
  <c r="V62" i="8"/>
  <c r="R62" i="8"/>
  <c r="O62" i="8"/>
  <c r="Z61" i="8"/>
  <c r="V61" i="8"/>
  <c r="R61" i="8"/>
  <c r="O61" i="8"/>
  <c r="Z60" i="8"/>
  <c r="V60" i="8"/>
  <c r="R60" i="8"/>
  <c r="O60" i="8"/>
  <c r="Z59" i="8"/>
  <c r="V59" i="8"/>
  <c r="R59" i="8"/>
  <c r="O59" i="8"/>
  <c r="Z58" i="8"/>
  <c r="V58" i="8"/>
  <c r="R58" i="8"/>
  <c r="O58" i="8"/>
  <c r="Z57" i="8"/>
  <c r="V57" i="8"/>
  <c r="R57" i="8"/>
  <c r="O57" i="8"/>
  <c r="Z56" i="8"/>
  <c r="V56" i="8"/>
  <c r="R56" i="8"/>
  <c r="O56" i="8"/>
  <c r="Z55" i="8"/>
  <c r="V55" i="8"/>
  <c r="R55" i="8"/>
  <c r="O55" i="8"/>
  <c r="Z54" i="8"/>
  <c r="V54" i="8"/>
  <c r="R54" i="8"/>
  <c r="O54" i="8"/>
  <c r="Z53" i="8"/>
  <c r="V53" i="8"/>
  <c r="R53" i="8"/>
  <c r="O53" i="8"/>
  <c r="Z52" i="8"/>
  <c r="V52" i="8"/>
  <c r="R52" i="8"/>
  <c r="O52" i="8"/>
  <c r="Z51" i="8"/>
  <c r="V51" i="8"/>
  <c r="R51" i="8"/>
  <c r="O51" i="8"/>
  <c r="Z50" i="8"/>
  <c r="V50" i="8"/>
  <c r="R50" i="8"/>
  <c r="O50" i="8"/>
  <c r="Z49" i="8"/>
  <c r="V49" i="8"/>
  <c r="R49" i="8"/>
  <c r="O49" i="8"/>
  <c r="Z48" i="8"/>
  <c r="V48" i="8"/>
  <c r="R48" i="8"/>
  <c r="O48" i="8"/>
  <c r="Z47" i="8"/>
  <c r="V47" i="8"/>
  <c r="R47" i="8"/>
  <c r="O47" i="8"/>
  <c r="Z46" i="8"/>
  <c r="V46" i="8"/>
  <c r="R46" i="8"/>
  <c r="O46" i="8"/>
  <c r="Z45" i="8"/>
  <c r="V45" i="8"/>
  <c r="R45" i="8"/>
  <c r="O45" i="8"/>
  <c r="Z44" i="8"/>
  <c r="V44" i="8"/>
  <c r="R44" i="8"/>
  <c r="O44" i="8"/>
  <c r="Z43" i="8"/>
  <c r="V43" i="8"/>
  <c r="R43" i="8"/>
  <c r="O43" i="8"/>
  <c r="Z42" i="8"/>
  <c r="V42" i="8"/>
  <c r="R42" i="8"/>
  <c r="O42" i="8"/>
  <c r="Z41" i="8"/>
  <c r="V41" i="8"/>
  <c r="R41" i="8"/>
  <c r="O41" i="8"/>
  <c r="Z40" i="8"/>
  <c r="V40" i="8"/>
  <c r="R40" i="8"/>
  <c r="O40" i="8"/>
  <c r="Z39" i="8"/>
  <c r="V39" i="8"/>
  <c r="R39" i="8"/>
  <c r="O39" i="8"/>
  <c r="Z38" i="8"/>
  <c r="V38" i="8"/>
  <c r="R38" i="8"/>
  <c r="O38" i="8"/>
  <c r="Z37" i="8"/>
  <c r="V37" i="8"/>
  <c r="R37" i="8"/>
  <c r="O37" i="8"/>
  <c r="Z36" i="8"/>
  <c r="V36" i="8"/>
  <c r="R36" i="8"/>
  <c r="O36" i="8"/>
  <c r="Z35" i="8"/>
  <c r="V35" i="8"/>
  <c r="R35" i="8"/>
  <c r="O35" i="8"/>
  <c r="Z34" i="8"/>
  <c r="V34" i="8"/>
  <c r="R34" i="8"/>
  <c r="O34" i="8"/>
  <c r="Z33" i="8"/>
  <c r="V33" i="8"/>
  <c r="R33" i="8"/>
  <c r="O33" i="8"/>
  <c r="Z32" i="8"/>
  <c r="V32" i="8"/>
  <c r="R32" i="8"/>
  <c r="O32" i="8"/>
  <c r="Z31" i="8"/>
  <c r="V31" i="8"/>
  <c r="R31" i="8"/>
  <c r="O31" i="8"/>
  <c r="Z30" i="8"/>
  <c r="V30" i="8"/>
  <c r="R30" i="8"/>
  <c r="O30" i="8"/>
  <c r="Z29" i="8"/>
  <c r="V29" i="8"/>
  <c r="R29" i="8"/>
  <c r="O29" i="8"/>
  <c r="Z28" i="8"/>
  <c r="V28" i="8"/>
  <c r="R28" i="8"/>
  <c r="O28" i="8"/>
  <c r="Z27" i="8"/>
  <c r="V27" i="8"/>
  <c r="R27" i="8"/>
  <c r="O27" i="8"/>
  <c r="Z26" i="8"/>
  <c r="V26" i="8"/>
  <c r="R26" i="8"/>
  <c r="O26" i="8"/>
  <c r="Z25" i="8"/>
  <c r="V25" i="8"/>
  <c r="R25" i="8"/>
  <c r="O25" i="8"/>
  <c r="Z24" i="8"/>
  <c r="V24" i="8"/>
  <c r="R24" i="8"/>
  <c r="O24" i="8"/>
  <c r="Z23" i="8"/>
  <c r="V23" i="8"/>
  <c r="R23" i="8"/>
  <c r="O23" i="8"/>
  <c r="Z22" i="8"/>
  <c r="V22" i="8"/>
  <c r="R22" i="8"/>
  <c r="O22" i="8"/>
  <c r="Z21" i="8"/>
  <c r="V21" i="8"/>
  <c r="R21" i="8"/>
  <c r="O21" i="8"/>
  <c r="Z20" i="8"/>
  <c r="V20" i="8"/>
  <c r="R20" i="8"/>
  <c r="O20" i="8"/>
  <c r="Z19" i="8"/>
  <c r="V19" i="8"/>
  <c r="R19" i="8"/>
  <c r="O19" i="8"/>
  <c r="Z18" i="8"/>
  <c r="V18" i="8"/>
  <c r="R18" i="8"/>
  <c r="O18" i="8"/>
  <c r="Z17" i="8"/>
  <c r="V17" i="8"/>
  <c r="R17" i="8"/>
  <c r="O17" i="8"/>
  <c r="Z16" i="8"/>
  <c r="V16" i="8"/>
  <c r="R16" i="8"/>
  <c r="O16" i="8"/>
  <c r="Z15" i="8"/>
  <c r="V15" i="8"/>
  <c r="R15" i="8"/>
  <c r="O15" i="8"/>
  <c r="Z14" i="8"/>
  <c r="V14" i="8"/>
  <c r="R14" i="8"/>
  <c r="O14" i="8"/>
  <c r="Z13" i="8"/>
  <c r="V13" i="8"/>
  <c r="R13" i="8"/>
  <c r="O13" i="8"/>
  <c r="Z12" i="8"/>
  <c r="V12" i="8"/>
  <c r="R12" i="8"/>
  <c r="O12" i="8"/>
  <c r="Z11" i="8"/>
  <c r="V11" i="8"/>
  <c r="R11" i="8"/>
  <c r="O11" i="8"/>
  <c r="Z10" i="8"/>
  <c r="V10" i="8"/>
  <c r="R10" i="8"/>
  <c r="O10" i="8"/>
  <c r="Z9" i="8"/>
  <c r="V9" i="8"/>
  <c r="R9" i="8"/>
  <c r="O9" i="8"/>
  <c r="Z8" i="8"/>
  <c r="V8" i="8"/>
  <c r="R8" i="8"/>
  <c r="O8" i="8"/>
  <c r="Z7" i="8"/>
  <c r="V7" i="8"/>
  <c r="R7" i="8"/>
  <c r="O7" i="8"/>
  <c r="Z6" i="8"/>
  <c r="V6" i="8"/>
  <c r="R6" i="8"/>
  <c r="O6" i="8"/>
  <c r="Z5" i="8"/>
  <c r="V5" i="8"/>
  <c r="R5" i="8"/>
  <c r="O5" i="8"/>
  <c r="Z4" i="8"/>
  <c r="V4" i="8"/>
  <c r="R4" i="8"/>
  <c r="O4" i="8"/>
  <c r="Z3" i="8"/>
  <c r="V3" i="8"/>
  <c r="R3" i="8"/>
  <c r="O3" i="8"/>
  <c r="Z2" i="8"/>
  <c r="V2" i="8"/>
  <c r="R2" i="8"/>
  <c r="O2" i="8"/>
  <c r="I2" i="7"/>
  <c r="I3" i="7"/>
  <c r="I4" i="7"/>
  <c r="I5" i="7"/>
  <c r="I6" i="7"/>
  <c r="I7" i="7"/>
  <c r="I8" i="7"/>
  <c r="I9" i="7"/>
  <c r="K9" i="7" s="1"/>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J2" i="7"/>
  <c r="K2" i="7" s="1"/>
  <c r="J3" i="7"/>
  <c r="J4" i="7"/>
  <c r="J5" i="7"/>
  <c r="J6" i="7"/>
  <c r="J7" i="7"/>
  <c r="J8" i="7"/>
  <c r="K8" i="7" s="1"/>
  <c r="J9" i="7"/>
  <c r="J10" i="7"/>
  <c r="K10" i="7" s="1"/>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N2" i="7"/>
  <c r="N3" i="7"/>
  <c r="N4" i="7"/>
  <c r="N5" i="7"/>
  <c r="N6" i="7"/>
  <c r="N7" i="7"/>
  <c r="N8" i="7"/>
  <c r="N9" i="7"/>
  <c r="N10" i="7"/>
  <c r="N11" i="7"/>
  <c r="N12" i="7"/>
  <c r="N13" i="7"/>
  <c r="N14"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N223" i="7"/>
  <c r="N224" i="7"/>
  <c r="N225" i="7"/>
  <c r="N226" i="7"/>
  <c r="N227" i="7"/>
  <c r="N228" i="7"/>
  <c r="N229" i="7"/>
  <c r="N230" i="7"/>
  <c r="N231" i="7"/>
  <c r="N232" i="7"/>
  <c r="N233" i="7"/>
  <c r="N234" i="7"/>
  <c r="N235" i="7"/>
  <c r="N236" i="7"/>
  <c r="N237" i="7"/>
  <c r="N238" i="7"/>
  <c r="N239" i="7"/>
  <c r="N240" i="7"/>
  <c r="N241" i="7"/>
  <c r="N242" i="7"/>
  <c r="N243" i="7"/>
  <c r="N244" i="7"/>
  <c r="N245" i="7"/>
  <c r="N246" i="7"/>
  <c r="N247" i="7"/>
  <c r="N248" i="7"/>
  <c r="N249" i="7"/>
  <c r="N250" i="7"/>
  <c r="N251" i="7"/>
  <c r="N252" i="7"/>
  <c r="N253" i="7"/>
  <c r="N254" i="7"/>
  <c r="N255" i="7"/>
  <c r="N256" i="7"/>
  <c r="N257" i="7"/>
  <c r="N258" i="7"/>
  <c r="N259" i="7"/>
  <c r="N260" i="7"/>
  <c r="N261" i="7"/>
  <c r="N262" i="7"/>
  <c r="N263" i="7"/>
  <c r="N264" i="7"/>
  <c r="N265" i="7"/>
  <c r="N266" i="7"/>
  <c r="N267" i="7"/>
  <c r="N268" i="7"/>
  <c r="N269" i="7"/>
  <c r="N270" i="7"/>
  <c r="N271" i="7"/>
  <c r="N272" i="7"/>
  <c r="N273" i="7"/>
  <c r="N274" i="7"/>
  <c r="Q2" i="7"/>
  <c r="Q3" i="7"/>
  <c r="Q4" i="7"/>
  <c r="Q5" i="7"/>
  <c r="Q6" i="7"/>
  <c r="Q7" i="7"/>
  <c r="Q8" i="7"/>
  <c r="Q9" i="7"/>
  <c r="Q10" i="7"/>
  <c r="Q11" i="7"/>
  <c r="Q12" i="7"/>
  <c r="Q13" i="7"/>
  <c r="Q14" i="7"/>
  <c r="Q15" i="7"/>
  <c r="Q16" i="7"/>
  <c r="Q17" i="7"/>
  <c r="Q18" i="7"/>
  <c r="Q19" i="7"/>
  <c r="Q20" i="7"/>
  <c r="Q21" i="7"/>
  <c r="Q22" i="7"/>
  <c r="Q23" i="7"/>
  <c r="Q24" i="7"/>
  <c r="Q25" i="7"/>
  <c r="Q26" i="7"/>
  <c r="Q27" i="7"/>
  <c r="Q28" i="7"/>
  <c r="Q29" i="7"/>
  <c r="Q30"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3"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4" i="7"/>
  <c r="Q135" i="7"/>
  <c r="Q136" i="7"/>
  <c r="Q137" i="7"/>
  <c r="Q138" i="7"/>
  <c r="Q139" i="7"/>
  <c r="Q140" i="7"/>
  <c r="Q141" i="7"/>
  <c r="Q142" i="7"/>
  <c r="Q143" i="7"/>
  <c r="Q144"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6" i="7"/>
  <c r="Q217" i="7"/>
  <c r="Q218" i="7"/>
  <c r="Q219" i="7"/>
  <c r="Q220" i="7"/>
  <c r="Q221" i="7"/>
  <c r="Q222" i="7"/>
  <c r="Q223" i="7"/>
  <c r="Q224" i="7"/>
  <c r="Q225" i="7"/>
  <c r="Q226" i="7"/>
  <c r="Q227" i="7"/>
  <c r="Q228" i="7"/>
  <c r="Q229" i="7"/>
  <c r="Q230" i="7"/>
  <c r="Q231" i="7"/>
  <c r="Q232" i="7"/>
  <c r="Q233" i="7"/>
  <c r="Q234" i="7"/>
  <c r="Q235" i="7"/>
  <c r="Q236" i="7"/>
  <c r="Q237" i="7"/>
  <c r="Q239" i="7"/>
  <c r="Q240" i="7"/>
  <c r="Q241" i="7"/>
  <c r="Q242" i="7"/>
  <c r="Q243" i="7"/>
  <c r="Q244" i="7"/>
  <c r="Q245" i="7"/>
  <c r="Q246" i="7"/>
  <c r="Q247" i="7"/>
  <c r="Q248" i="7"/>
  <c r="Q249" i="7"/>
  <c r="Q250" i="7"/>
  <c r="Q251" i="7"/>
  <c r="Q252" i="7"/>
  <c r="Q253" i="7"/>
  <c r="Q254" i="7"/>
  <c r="Q255" i="7"/>
  <c r="Q256" i="7"/>
  <c r="Q257" i="7"/>
  <c r="Q258" i="7"/>
  <c r="Q259" i="7"/>
  <c r="Q260" i="7"/>
  <c r="Q261" i="7"/>
  <c r="Q262" i="7"/>
  <c r="Q263" i="7"/>
  <c r="Q264" i="7"/>
  <c r="Q265" i="7"/>
  <c r="Q266" i="7"/>
  <c r="Q267" i="7"/>
  <c r="Q268" i="7"/>
  <c r="Q270" i="7"/>
  <c r="Q271" i="7"/>
  <c r="Q272" i="7"/>
  <c r="Q273" i="7"/>
  <c r="Q274"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1" i="7"/>
  <c r="T172" i="7"/>
  <c r="T173" i="7"/>
  <c r="T174" i="7"/>
  <c r="T175" i="7"/>
  <c r="T177" i="7"/>
  <c r="T178" i="7"/>
  <c r="T179" i="7"/>
  <c r="T181" i="7"/>
  <c r="T182" i="7"/>
  <c r="T183" i="7"/>
  <c r="T184" i="7"/>
  <c r="T185" i="7"/>
  <c r="T186" i="7"/>
  <c r="T187" i="7"/>
  <c r="T188" i="7"/>
  <c r="T189" i="7"/>
  <c r="T190" i="7"/>
  <c r="T191" i="7"/>
  <c r="T192" i="7"/>
  <c r="T193" i="7"/>
  <c r="T194" i="7"/>
  <c r="T195" i="7"/>
  <c r="T196" i="7"/>
  <c r="T197" i="7"/>
  <c r="T198" i="7"/>
  <c r="T199" i="7"/>
  <c r="T200" i="7"/>
  <c r="T201" i="7"/>
  <c r="T202" i="7"/>
  <c r="T203" i="7"/>
  <c r="T204" i="7"/>
  <c r="T205" i="7"/>
  <c r="T206" i="7"/>
  <c r="T207" i="7"/>
  <c r="T208" i="7"/>
  <c r="T209" i="7"/>
  <c r="T210" i="7"/>
  <c r="T211" i="7"/>
  <c r="T212" i="7"/>
  <c r="T213" i="7"/>
  <c r="T214" i="7"/>
  <c r="T216" i="7"/>
  <c r="T217" i="7"/>
  <c r="T219" i="7"/>
  <c r="T220" i="7"/>
  <c r="T221" i="7"/>
  <c r="T222" i="7"/>
  <c r="T223" i="7"/>
  <c r="T224" i="7"/>
  <c r="T225" i="7"/>
  <c r="T226" i="7"/>
  <c r="T227" i="7"/>
  <c r="T228" i="7"/>
  <c r="T229" i="7"/>
  <c r="T230" i="7"/>
  <c r="T231" i="7"/>
  <c r="T234" i="7"/>
  <c r="T235" i="7"/>
  <c r="T236" i="7"/>
  <c r="T237" i="7"/>
  <c r="T238" i="7"/>
  <c r="T239" i="7"/>
  <c r="T240" i="7"/>
  <c r="T241" i="7"/>
  <c r="T242" i="7"/>
  <c r="T243" i="7"/>
  <c r="T244" i="7"/>
  <c r="T245" i="7"/>
  <c r="T246" i="7"/>
  <c r="T247" i="7"/>
  <c r="T248" i="7"/>
  <c r="T249" i="7"/>
  <c r="T250" i="7"/>
  <c r="T251" i="7"/>
  <c r="T252" i="7"/>
  <c r="T253" i="7"/>
  <c r="T254" i="7"/>
  <c r="T255" i="7"/>
  <c r="T256" i="7"/>
  <c r="T257" i="7"/>
  <c r="T258" i="7"/>
  <c r="T259" i="7"/>
  <c r="T260" i="7"/>
  <c r="T261" i="7"/>
  <c r="T262" i="7"/>
  <c r="T263" i="7"/>
  <c r="T264" i="7"/>
  <c r="T265" i="7"/>
  <c r="T266" i="7"/>
  <c r="T267" i="7"/>
  <c r="T268" i="7"/>
  <c r="T269" i="7"/>
  <c r="T270" i="7"/>
  <c r="T271" i="7"/>
  <c r="T272" i="7"/>
  <c r="T273" i="7"/>
  <c r="T274" i="7"/>
  <c r="U2" i="7"/>
  <c r="U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U133" i="7"/>
  <c r="U134" i="7"/>
  <c r="U135" i="7"/>
  <c r="U136" i="7"/>
  <c r="U137" i="7"/>
  <c r="U138" i="7"/>
  <c r="U139" i="7"/>
  <c r="U140" i="7"/>
  <c r="U141" i="7"/>
  <c r="U142" i="7"/>
  <c r="U143" i="7"/>
  <c r="U144" i="7"/>
  <c r="U145" i="7"/>
  <c r="U146" i="7"/>
  <c r="U147" i="7"/>
  <c r="U148" i="7"/>
  <c r="U149" i="7"/>
  <c r="U150" i="7"/>
  <c r="U151" i="7"/>
  <c r="U152" i="7"/>
  <c r="U153" i="7"/>
  <c r="U154" i="7"/>
  <c r="U155" i="7"/>
  <c r="U156" i="7"/>
  <c r="U157" i="7"/>
  <c r="U158" i="7"/>
  <c r="U159" i="7"/>
  <c r="U160" i="7"/>
  <c r="U161" i="7"/>
  <c r="U162" i="7"/>
  <c r="U163" i="7"/>
  <c r="U164" i="7"/>
  <c r="U165" i="7"/>
  <c r="U166" i="7"/>
  <c r="U167" i="7"/>
  <c r="U168" i="7"/>
  <c r="U169" i="7"/>
  <c r="U170" i="7"/>
  <c r="U171" i="7"/>
  <c r="U172" i="7"/>
  <c r="U173" i="7"/>
  <c r="U174" i="7"/>
  <c r="U175" i="7"/>
  <c r="U176" i="7"/>
  <c r="U177" i="7"/>
  <c r="U178" i="7"/>
  <c r="U179" i="7"/>
  <c r="U180" i="7"/>
  <c r="U181" i="7"/>
  <c r="U182" i="7"/>
  <c r="U183" i="7"/>
  <c r="U184" i="7"/>
  <c r="U185" i="7"/>
  <c r="U186" i="7"/>
  <c r="U187" i="7"/>
  <c r="U188" i="7"/>
  <c r="U189" i="7"/>
  <c r="U190" i="7"/>
  <c r="U191" i="7"/>
  <c r="U192" i="7"/>
  <c r="U193" i="7"/>
  <c r="U194" i="7"/>
  <c r="U195" i="7"/>
  <c r="U196" i="7"/>
  <c r="U197" i="7"/>
  <c r="U198" i="7"/>
  <c r="U199" i="7"/>
  <c r="U200" i="7"/>
  <c r="U201" i="7"/>
  <c r="U202" i="7"/>
  <c r="U203" i="7"/>
  <c r="U204" i="7"/>
  <c r="U205" i="7"/>
  <c r="U206" i="7"/>
  <c r="U207" i="7"/>
  <c r="U208" i="7"/>
  <c r="U209" i="7"/>
  <c r="U210" i="7"/>
  <c r="U211" i="7"/>
  <c r="U212" i="7"/>
  <c r="U213" i="7"/>
  <c r="U214" i="7"/>
  <c r="U215" i="7"/>
  <c r="U216" i="7"/>
  <c r="U217" i="7"/>
  <c r="U218" i="7"/>
  <c r="U219" i="7"/>
  <c r="U220" i="7"/>
  <c r="U221" i="7"/>
  <c r="U222" i="7"/>
  <c r="U223" i="7"/>
  <c r="U224" i="7"/>
  <c r="U225" i="7"/>
  <c r="U226" i="7"/>
  <c r="U227" i="7"/>
  <c r="U228" i="7"/>
  <c r="U229" i="7"/>
  <c r="U230" i="7"/>
  <c r="U231" i="7"/>
  <c r="U232" i="7"/>
  <c r="U233" i="7"/>
  <c r="U234" i="7"/>
  <c r="U235" i="7"/>
  <c r="U236" i="7"/>
  <c r="U237" i="7"/>
  <c r="U238" i="7"/>
  <c r="U239" i="7"/>
  <c r="U240" i="7"/>
  <c r="U241" i="7"/>
  <c r="U242" i="7"/>
  <c r="U243" i="7"/>
  <c r="U244" i="7"/>
  <c r="U245" i="7"/>
  <c r="U246" i="7"/>
  <c r="U247" i="7"/>
  <c r="U248" i="7"/>
  <c r="U249" i="7"/>
  <c r="U250" i="7"/>
  <c r="U251" i="7"/>
  <c r="U252" i="7"/>
  <c r="U253" i="7"/>
  <c r="U254" i="7"/>
  <c r="U255" i="7"/>
  <c r="U256" i="7"/>
  <c r="U257" i="7"/>
  <c r="U258" i="7"/>
  <c r="U259" i="7"/>
  <c r="U260" i="7"/>
  <c r="U261" i="7"/>
  <c r="U262" i="7"/>
  <c r="U263" i="7"/>
  <c r="U264" i="7"/>
  <c r="U265" i="7"/>
  <c r="U266" i="7"/>
  <c r="U267" i="7"/>
  <c r="U268" i="7"/>
  <c r="U269" i="7"/>
  <c r="U270" i="7"/>
  <c r="U271" i="7"/>
  <c r="U272" i="7"/>
  <c r="U273" i="7"/>
  <c r="U274" i="7"/>
  <c r="AO2" i="7"/>
  <c r="AO4" i="7"/>
  <c r="AO6" i="7"/>
  <c r="AO7" i="7"/>
  <c r="AO8" i="7"/>
  <c r="AO9" i="7"/>
  <c r="AO10" i="7"/>
  <c r="AO11" i="7"/>
  <c r="AO12" i="7"/>
  <c r="AO13" i="7"/>
  <c r="AO18" i="7"/>
  <c r="AO19" i="7"/>
  <c r="AO20" i="7"/>
  <c r="AO21" i="7"/>
  <c r="AO22" i="7"/>
  <c r="AO23" i="7"/>
  <c r="AO24" i="7"/>
  <c r="AO25" i="7"/>
  <c r="AO26" i="7"/>
  <c r="AO27" i="7"/>
  <c r="AO28" i="7"/>
  <c r="AO29" i="7"/>
  <c r="AO30" i="7"/>
  <c r="AO31" i="7"/>
  <c r="AO32" i="7"/>
  <c r="AO33" i="7"/>
  <c r="AO34" i="7"/>
  <c r="AO35" i="7"/>
  <c r="AO36" i="7"/>
  <c r="AO37" i="7"/>
  <c r="AO38" i="7"/>
  <c r="AO39" i="7"/>
  <c r="AO40" i="7"/>
  <c r="AO41" i="7"/>
  <c r="AO42" i="7"/>
  <c r="AO43" i="7"/>
  <c r="AO44" i="7"/>
  <c r="AO45" i="7"/>
  <c r="AO46" i="7"/>
  <c r="AO48" i="7"/>
  <c r="AO49" i="7"/>
  <c r="AO50" i="7"/>
  <c r="AO51" i="7"/>
  <c r="AO55" i="7"/>
  <c r="AO56" i="7"/>
  <c r="AO59" i="7"/>
  <c r="AO60" i="7"/>
  <c r="AO61" i="7"/>
  <c r="AO62" i="7"/>
  <c r="AO64" i="7"/>
  <c r="AO65" i="7"/>
  <c r="AO66" i="7"/>
  <c r="AO73" i="7"/>
  <c r="AO74" i="7"/>
  <c r="AO75" i="7"/>
  <c r="AO76" i="7"/>
  <c r="AO77" i="7"/>
  <c r="AO79" i="7"/>
  <c r="AO80" i="7"/>
  <c r="AO82" i="7"/>
  <c r="AO84" i="7"/>
  <c r="AO85" i="7"/>
  <c r="AO86" i="7"/>
  <c r="AO87" i="7"/>
  <c r="AO89" i="7"/>
  <c r="AO90" i="7"/>
  <c r="AO93" i="7"/>
  <c r="AO94" i="7"/>
  <c r="AO95" i="7"/>
  <c r="AO96" i="7"/>
  <c r="AO97" i="7"/>
  <c r="AO98" i="7"/>
  <c r="AO99" i="7"/>
  <c r="AO100" i="7"/>
  <c r="AO102" i="7"/>
  <c r="AO103" i="7"/>
  <c r="AO105" i="7"/>
  <c r="AO106" i="7"/>
  <c r="AO107" i="7"/>
  <c r="AO110" i="7"/>
  <c r="AO111" i="7"/>
  <c r="AO112" i="7"/>
  <c r="AO113" i="7"/>
  <c r="AO114" i="7"/>
  <c r="AO115" i="7"/>
  <c r="AO116" i="7"/>
  <c r="AO117" i="7"/>
  <c r="AO118" i="7"/>
  <c r="AO119" i="7"/>
  <c r="AO120" i="7"/>
  <c r="AO121" i="7"/>
  <c r="AO123" i="7"/>
  <c r="AO124" i="7"/>
  <c r="AO125" i="7"/>
  <c r="AO126" i="7"/>
  <c r="AO127" i="7"/>
  <c r="AO128" i="7"/>
  <c r="AO129" i="7"/>
  <c r="AO130" i="7"/>
  <c r="AO131" i="7"/>
  <c r="AO132" i="7"/>
  <c r="AO133" i="7"/>
  <c r="AO134" i="7"/>
  <c r="AO136" i="7"/>
  <c r="AO137" i="7"/>
  <c r="AO138" i="7"/>
  <c r="AO139" i="7"/>
  <c r="AO140" i="7"/>
  <c r="AO141" i="7"/>
  <c r="AO142" i="7"/>
  <c r="AO144" i="7"/>
  <c r="AO146" i="7"/>
  <c r="AO148" i="7"/>
  <c r="AO150" i="7"/>
  <c r="AO152" i="7"/>
  <c r="AO153" i="7"/>
  <c r="AO154" i="7"/>
  <c r="AO155" i="7"/>
  <c r="AO156" i="7"/>
  <c r="AO157" i="7"/>
  <c r="AO158" i="7"/>
  <c r="AO160" i="7"/>
  <c r="AO161" i="7"/>
  <c r="AO162" i="7"/>
  <c r="AO163" i="7"/>
  <c r="AO164" i="7"/>
  <c r="AO166" i="7"/>
  <c r="AO167" i="7"/>
  <c r="AO169" i="7"/>
  <c r="AO170" i="7"/>
  <c r="AO171" i="7"/>
  <c r="AO174" i="7"/>
  <c r="AO177" i="7"/>
  <c r="AO178" i="7"/>
  <c r="AO179" i="7"/>
  <c r="AO180" i="7"/>
  <c r="AO182" i="7"/>
  <c r="AO183" i="7"/>
  <c r="AO184" i="7"/>
  <c r="AO185" i="7"/>
  <c r="AO187" i="7"/>
  <c r="AO188" i="7"/>
  <c r="AO189" i="7"/>
  <c r="AO191" i="7"/>
  <c r="AO193" i="7"/>
  <c r="AO194" i="7"/>
  <c r="AO195" i="7"/>
  <c r="AO196" i="7"/>
  <c r="AO197" i="7"/>
  <c r="AO198" i="7"/>
  <c r="AO199" i="7"/>
  <c r="AO200" i="7"/>
  <c r="AO201" i="7"/>
  <c r="AO202" i="7"/>
  <c r="AO206" i="7"/>
  <c r="AO208" i="7"/>
  <c r="AO210" i="7"/>
  <c r="AO211" i="7"/>
  <c r="AO212" i="7"/>
  <c r="AO214" i="7"/>
  <c r="AO217" i="7"/>
  <c r="AO220" i="7"/>
  <c r="AO221" i="7"/>
  <c r="AO222" i="7"/>
  <c r="AO223" i="7"/>
  <c r="AO225" i="7"/>
  <c r="AO227" i="7"/>
  <c r="AO228" i="7"/>
  <c r="AO229" i="7"/>
  <c r="AO230" i="7"/>
  <c r="AO231" i="7"/>
  <c r="AO234" i="7"/>
  <c r="AO235" i="7"/>
  <c r="AO236" i="7"/>
  <c r="AO237" i="7"/>
  <c r="AO240" i="7"/>
  <c r="AO241" i="7"/>
  <c r="AO242" i="7"/>
  <c r="AO243" i="7"/>
  <c r="AO244" i="7"/>
  <c r="AO245" i="7"/>
  <c r="AO247" i="7"/>
  <c r="AO248" i="7"/>
  <c r="AO249" i="7"/>
  <c r="AO250" i="7"/>
  <c r="AO251" i="7"/>
  <c r="AO252" i="7"/>
  <c r="AO253" i="7"/>
  <c r="AO254" i="7"/>
  <c r="AO255" i="7"/>
  <c r="AO256" i="7"/>
  <c r="AO258" i="7"/>
  <c r="AO259" i="7"/>
  <c r="AO260" i="7"/>
  <c r="AO261" i="7"/>
  <c r="AO263" i="7"/>
  <c r="AO264" i="7"/>
  <c r="AO267" i="7"/>
  <c r="AO268" i="7"/>
  <c r="AO269" i="7"/>
  <c r="AO270" i="7"/>
  <c r="AO272" i="7"/>
  <c r="AO273" i="7"/>
  <c r="AL3" i="7"/>
  <c r="AL4" i="7"/>
  <c r="AL11" i="7"/>
  <c r="AL13" i="7"/>
  <c r="AL14" i="7"/>
  <c r="AL16" i="7"/>
  <c r="AL17" i="7"/>
  <c r="AL18" i="7"/>
  <c r="AL19" i="7"/>
  <c r="AL22" i="7"/>
  <c r="AL24" i="7"/>
  <c r="AL25" i="7"/>
  <c r="AL26" i="7"/>
  <c r="AL27" i="7"/>
  <c r="AL29" i="7"/>
  <c r="AL30" i="7"/>
  <c r="AL31" i="7"/>
  <c r="AL33" i="7"/>
  <c r="AL34" i="7"/>
  <c r="AL35" i="7"/>
  <c r="AL36" i="7"/>
  <c r="AL37" i="7"/>
  <c r="AL38" i="7"/>
  <c r="AL41" i="7"/>
  <c r="AL42" i="7"/>
  <c r="AL45" i="7"/>
  <c r="AL46" i="7"/>
  <c r="AL48" i="7"/>
  <c r="AL50" i="7"/>
  <c r="AL51" i="7"/>
  <c r="AL52" i="7"/>
  <c r="AL53" i="7"/>
  <c r="AL54" i="7"/>
  <c r="AL55" i="7"/>
  <c r="AL59" i="7"/>
  <c r="AL61" i="7"/>
  <c r="AL62" i="7"/>
  <c r="AL63" i="7"/>
  <c r="AL64" i="7"/>
  <c r="AL65" i="7"/>
  <c r="AL66" i="7"/>
  <c r="AL67" i="7"/>
  <c r="AL70" i="7"/>
  <c r="AL72" i="7"/>
  <c r="AL73" i="7"/>
  <c r="AL74" i="7"/>
  <c r="AL76" i="7"/>
  <c r="AL79" i="7"/>
  <c r="AL80" i="7"/>
  <c r="AL82" i="7"/>
  <c r="AL84" i="7"/>
  <c r="AL85" i="7"/>
  <c r="AL86" i="7"/>
  <c r="AL87" i="7"/>
  <c r="AL89" i="7"/>
  <c r="AL91" i="7"/>
  <c r="AL92" i="7"/>
  <c r="AL94" i="7"/>
  <c r="AL95" i="7"/>
  <c r="AL97" i="7"/>
  <c r="AL98" i="7"/>
  <c r="AL99" i="7"/>
  <c r="AL100" i="7"/>
  <c r="AL102" i="7"/>
  <c r="AL105" i="7"/>
  <c r="AL107" i="7"/>
  <c r="AL109" i="7"/>
  <c r="AL110" i="7"/>
  <c r="AL114" i="7"/>
  <c r="AL115" i="7"/>
  <c r="AL117" i="7"/>
  <c r="AL119" i="7"/>
  <c r="AL120" i="7"/>
  <c r="AL121" i="7"/>
  <c r="AL123" i="7"/>
  <c r="AL128" i="7"/>
  <c r="AL129" i="7"/>
  <c r="AL131" i="7"/>
  <c r="AL132" i="7"/>
  <c r="AL133" i="7"/>
  <c r="AL135" i="7"/>
  <c r="AL136" i="7"/>
  <c r="AL137" i="7"/>
  <c r="AL140" i="7"/>
  <c r="AL142" i="7"/>
  <c r="AL147" i="7"/>
  <c r="AL149" i="7"/>
  <c r="AL153" i="7"/>
  <c r="AL156" i="7"/>
  <c r="AL157" i="7"/>
  <c r="AL158" i="7"/>
  <c r="AL160" i="7"/>
  <c r="AL161" i="7"/>
  <c r="AL164" i="7"/>
  <c r="AL168" i="7"/>
  <c r="AL173" i="7"/>
  <c r="AL175" i="7"/>
  <c r="AL177" i="7"/>
  <c r="AL178" i="7"/>
  <c r="AL179" i="7"/>
  <c r="AL181" i="7"/>
  <c r="AL183" i="7"/>
  <c r="AL184" i="7"/>
  <c r="AL185" i="7"/>
  <c r="AL186" i="7"/>
  <c r="AL187" i="7"/>
  <c r="AL188" i="7"/>
  <c r="AL190" i="7"/>
  <c r="AL191" i="7"/>
  <c r="AL193" i="7"/>
  <c r="AL195" i="7"/>
  <c r="AL196" i="7"/>
  <c r="AL197" i="7"/>
  <c r="AL198" i="7"/>
  <c r="AL199" i="7"/>
  <c r="AL200" i="7"/>
  <c r="AL202" i="7"/>
  <c r="AL203" i="7"/>
  <c r="AL205" i="7"/>
  <c r="AL207" i="7"/>
  <c r="AL208" i="7"/>
  <c r="AL211" i="7"/>
  <c r="AL213" i="7"/>
  <c r="AL214" i="7"/>
  <c r="AL217" i="7"/>
  <c r="AL220" i="7"/>
  <c r="AL221" i="7"/>
  <c r="AL223" i="7"/>
  <c r="AL225" i="7"/>
  <c r="AL226" i="7"/>
  <c r="AL227" i="7"/>
  <c r="AL229" i="7"/>
  <c r="AL230" i="7"/>
  <c r="AL231" i="7"/>
  <c r="AL235" i="7"/>
  <c r="AL237" i="7"/>
  <c r="AL238" i="7"/>
  <c r="AL239" i="7"/>
  <c r="AL240" i="7"/>
  <c r="AL241" i="7"/>
  <c r="AL242" i="7"/>
  <c r="AL244" i="7"/>
  <c r="AL245" i="7"/>
  <c r="AL246" i="7"/>
  <c r="AL251" i="7"/>
  <c r="AL258" i="7"/>
  <c r="AL263" i="7"/>
  <c r="AL265" i="7"/>
  <c r="AL267" i="7"/>
  <c r="AL272" i="7"/>
  <c r="AL273" i="7"/>
  <c r="AL274" i="7"/>
  <c r="AI2" i="7"/>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I53" i="7"/>
  <c r="AI54" i="7"/>
  <c r="AI55" i="7"/>
  <c r="AI56" i="7"/>
  <c r="AI57" i="7"/>
  <c r="AI58" i="7"/>
  <c r="AI59" i="7"/>
  <c r="AI60" i="7"/>
  <c r="AI61" i="7"/>
  <c r="AI62" i="7"/>
  <c r="AI63" i="7"/>
  <c r="AI64" i="7"/>
  <c r="AI65" i="7"/>
  <c r="AI66" i="7"/>
  <c r="AI67" i="7"/>
  <c r="AI68" i="7"/>
  <c r="AI69" i="7"/>
  <c r="AI70" i="7"/>
  <c r="AI71" i="7"/>
  <c r="AI72" i="7"/>
  <c r="AI73" i="7"/>
  <c r="AI74" i="7"/>
  <c r="AI75" i="7"/>
  <c r="AI76" i="7"/>
  <c r="AI77" i="7"/>
  <c r="AI78" i="7"/>
  <c r="AI79" i="7"/>
  <c r="AI80" i="7"/>
  <c r="AI81" i="7"/>
  <c r="AI82" i="7"/>
  <c r="AI83" i="7"/>
  <c r="AI84" i="7"/>
  <c r="AI85" i="7"/>
  <c r="AI86" i="7"/>
  <c r="AI87" i="7"/>
  <c r="AI88" i="7"/>
  <c r="AI89" i="7"/>
  <c r="AI90" i="7"/>
  <c r="AI91" i="7"/>
  <c r="AI92" i="7"/>
  <c r="AI93" i="7"/>
  <c r="AI94" i="7"/>
  <c r="AI95" i="7"/>
  <c r="AI96" i="7"/>
  <c r="AI97" i="7"/>
  <c r="AI98" i="7"/>
  <c r="AI99" i="7"/>
  <c r="AI100" i="7"/>
  <c r="AI101" i="7"/>
  <c r="AI102" i="7"/>
  <c r="AI103" i="7"/>
  <c r="AI104" i="7"/>
  <c r="AI105" i="7"/>
  <c r="AI106" i="7"/>
  <c r="AI107" i="7"/>
  <c r="AI108" i="7"/>
  <c r="AI109" i="7"/>
  <c r="AI110" i="7"/>
  <c r="AI111" i="7"/>
  <c r="AI112" i="7"/>
  <c r="AI113" i="7"/>
  <c r="AI114" i="7"/>
  <c r="AI115" i="7"/>
  <c r="AI116" i="7"/>
  <c r="AI117" i="7"/>
  <c r="AI118" i="7"/>
  <c r="AI119" i="7"/>
  <c r="AI120" i="7"/>
  <c r="AI121" i="7"/>
  <c r="AI122" i="7"/>
  <c r="AI123" i="7"/>
  <c r="AI124" i="7"/>
  <c r="AI125" i="7"/>
  <c r="AI126" i="7"/>
  <c r="AI127" i="7"/>
  <c r="AI128" i="7"/>
  <c r="AI129" i="7"/>
  <c r="AI130" i="7"/>
  <c r="AI131" i="7"/>
  <c r="AI132" i="7"/>
  <c r="AI133" i="7"/>
  <c r="AI134" i="7"/>
  <c r="AI135" i="7"/>
  <c r="AI136" i="7"/>
  <c r="AI137" i="7"/>
  <c r="AI138" i="7"/>
  <c r="AI139" i="7"/>
  <c r="AI140" i="7"/>
  <c r="AI141" i="7"/>
  <c r="AI142" i="7"/>
  <c r="AI143" i="7"/>
  <c r="AI144" i="7"/>
  <c r="AI145" i="7"/>
  <c r="AI146" i="7"/>
  <c r="AI147" i="7"/>
  <c r="AI148" i="7"/>
  <c r="AI149" i="7"/>
  <c r="AI150" i="7"/>
  <c r="AI151" i="7"/>
  <c r="AI152" i="7"/>
  <c r="AI153" i="7"/>
  <c r="AI154" i="7"/>
  <c r="AI155" i="7"/>
  <c r="AI156" i="7"/>
  <c r="AI157" i="7"/>
  <c r="AI158" i="7"/>
  <c r="AI159" i="7"/>
  <c r="AI160" i="7"/>
  <c r="AI161" i="7"/>
  <c r="AI162" i="7"/>
  <c r="AI163" i="7"/>
  <c r="AI164" i="7"/>
  <c r="AI165" i="7"/>
  <c r="AI166" i="7"/>
  <c r="AI167" i="7"/>
  <c r="AI168" i="7"/>
  <c r="AI169" i="7"/>
  <c r="AI170" i="7"/>
  <c r="AI171" i="7"/>
  <c r="AI172" i="7"/>
  <c r="AI173" i="7"/>
  <c r="AI174" i="7"/>
  <c r="AI175" i="7"/>
  <c r="AI176" i="7"/>
  <c r="AI177" i="7"/>
  <c r="AI178" i="7"/>
  <c r="AI179" i="7"/>
  <c r="AI180" i="7"/>
  <c r="AI181" i="7"/>
  <c r="AI182" i="7"/>
  <c r="AI183" i="7"/>
  <c r="AI184" i="7"/>
  <c r="AI185" i="7"/>
  <c r="AI186" i="7"/>
  <c r="AI187" i="7"/>
  <c r="AI188" i="7"/>
  <c r="AI189" i="7"/>
  <c r="AI190" i="7"/>
  <c r="AI191" i="7"/>
  <c r="AI192" i="7"/>
  <c r="AI193" i="7"/>
  <c r="AI194" i="7"/>
  <c r="AI195" i="7"/>
  <c r="AI196" i="7"/>
  <c r="AI197" i="7"/>
  <c r="AI198" i="7"/>
  <c r="AI199" i="7"/>
  <c r="AI200" i="7"/>
  <c r="AI201" i="7"/>
  <c r="AI202" i="7"/>
  <c r="AI203" i="7"/>
  <c r="AI204" i="7"/>
  <c r="AI205" i="7"/>
  <c r="AI206" i="7"/>
  <c r="AI207" i="7"/>
  <c r="AI208" i="7"/>
  <c r="AI209" i="7"/>
  <c r="AI210" i="7"/>
  <c r="AI211" i="7"/>
  <c r="AI212" i="7"/>
  <c r="AI213" i="7"/>
  <c r="AI214" i="7"/>
  <c r="AI215" i="7"/>
  <c r="AI216" i="7"/>
  <c r="AI217" i="7"/>
  <c r="AI218" i="7"/>
  <c r="AI219" i="7"/>
  <c r="AI220" i="7"/>
  <c r="AI221" i="7"/>
  <c r="AI222" i="7"/>
  <c r="AI223" i="7"/>
  <c r="AI224" i="7"/>
  <c r="AI225" i="7"/>
  <c r="AI226" i="7"/>
  <c r="AI227" i="7"/>
  <c r="AI228" i="7"/>
  <c r="AI229" i="7"/>
  <c r="AI230" i="7"/>
  <c r="AI231" i="7"/>
  <c r="AI232" i="7"/>
  <c r="AI233" i="7"/>
  <c r="AI234" i="7"/>
  <c r="AI235" i="7"/>
  <c r="AI236" i="7"/>
  <c r="AI237" i="7"/>
  <c r="AI238" i="7"/>
  <c r="AI239" i="7"/>
  <c r="AI240" i="7"/>
  <c r="AI241" i="7"/>
  <c r="AI242" i="7"/>
  <c r="AI243" i="7"/>
  <c r="AI244" i="7"/>
  <c r="AI245" i="7"/>
  <c r="AI246" i="7"/>
  <c r="AI247" i="7"/>
  <c r="AI248" i="7"/>
  <c r="AI249" i="7"/>
  <c r="AI250" i="7"/>
  <c r="AI251" i="7"/>
  <c r="AI252" i="7"/>
  <c r="AI253" i="7"/>
  <c r="AI254" i="7"/>
  <c r="AI255" i="7"/>
  <c r="AI256" i="7"/>
  <c r="AI257" i="7"/>
  <c r="AI258" i="7"/>
  <c r="AI259" i="7"/>
  <c r="AI260" i="7"/>
  <c r="AI261" i="7"/>
  <c r="AI262" i="7"/>
  <c r="AI263" i="7"/>
  <c r="AI264" i="7"/>
  <c r="AI265" i="7"/>
  <c r="AI266" i="7"/>
  <c r="AI267" i="7"/>
  <c r="AI268" i="7"/>
  <c r="AI269" i="7"/>
  <c r="AI270" i="7"/>
  <c r="AI271" i="7"/>
  <c r="AI272" i="7"/>
  <c r="AI273" i="7"/>
  <c r="AI274" i="7"/>
  <c r="AE2"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E203" i="7"/>
  <c r="AE204" i="7"/>
  <c r="AE205" i="7"/>
  <c r="AE206" i="7"/>
  <c r="AE207" i="7"/>
  <c r="AE208" i="7"/>
  <c r="AE209" i="7"/>
  <c r="AE210" i="7"/>
  <c r="AE211" i="7"/>
  <c r="AE212" i="7"/>
  <c r="AE213" i="7"/>
  <c r="AE214" i="7"/>
  <c r="AE215" i="7"/>
  <c r="AE216" i="7"/>
  <c r="AE217" i="7"/>
  <c r="AE218" i="7"/>
  <c r="AE219" i="7"/>
  <c r="AE220" i="7"/>
  <c r="AE221" i="7"/>
  <c r="AE222" i="7"/>
  <c r="AE223" i="7"/>
  <c r="AE224" i="7"/>
  <c r="AE225" i="7"/>
  <c r="AE226" i="7"/>
  <c r="AE227" i="7"/>
  <c r="AE228" i="7"/>
  <c r="AE229" i="7"/>
  <c r="AE230" i="7"/>
  <c r="AE231" i="7"/>
  <c r="AE232" i="7"/>
  <c r="AE233" i="7"/>
  <c r="AE234" i="7"/>
  <c r="AE235" i="7"/>
  <c r="AE236" i="7"/>
  <c r="AE237" i="7"/>
  <c r="AE238" i="7"/>
  <c r="AE239" i="7"/>
  <c r="AE240" i="7"/>
  <c r="AE241" i="7"/>
  <c r="AE242" i="7"/>
  <c r="AE243" i="7"/>
  <c r="AE244" i="7"/>
  <c r="AE245" i="7"/>
  <c r="AE246" i="7"/>
  <c r="AE247" i="7"/>
  <c r="AE248" i="7"/>
  <c r="AE249" i="7"/>
  <c r="AE250" i="7"/>
  <c r="AE251" i="7"/>
  <c r="AE252" i="7"/>
  <c r="AE253" i="7"/>
  <c r="AE254" i="7"/>
  <c r="AE255" i="7"/>
  <c r="AE256" i="7"/>
  <c r="AE257" i="7"/>
  <c r="AE258" i="7"/>
  <c r="AE259" i="7"/>
  <c r="AE260" i="7"/>
  <c r="AE261" i="7"/>
  <c r="AE262" i="7"/>
  <c r="AE263" i="7"/>
  <c r="AE264" i="7"/>
  <c r="AE265" i="7"/>
  <c r="AE266" i="7"/>
  <c r="AE267" i="7"/>
  <c r="AE268" i="7"/>
  <c r="AE269" i="7"/>
  <c r="AE270" i="7"/>
  <c r="AE271" i="7"/>
  <c r="AE272" i="7"/>
  <c r="AE273" i="7"/>
  <c r="AE274" i="7"/>
  <c r="AC3" i="7"/>
  <c r="AC4" i="7"/>
  <c r="AC6" i="7"/>
  <c r="AC7" i="7"/>
  <c r="AC8" i="7"/>
  <c r="AC9" i="7"/>
  <c r="AC10" i="7"/>
  <c r="AC11" i="7"/>
  <c r="AC12" i="7"/>
  <c r="AC13" i="7"/>
  <c r="AC18" i="7"/>
  <c r="AC19" i="7"/>
  <c r="AC20" i="7"/>
  <c r="AC21" i="7"/>
  <c r="AC22" i="7"/>
  <c r="AC23" i="7"/>
  <c r="AC24" i="7"/>
  <c r="AC25" i="7"/>
  <c r="AC26" i="7"/>
  <c r="AC29" i="7"/>
  <c r="AC30" i="7"/>
  <c r="AC31" i="7"/>
  <c r="AC33" i="7"/>
  <c r="AC34" i="7"/>
  <c r="AC35" i="7"/>
  <c r="AC36" i="7"/>
  <c r="AC37" i="7"/>
  <c r="AC38" i="7"/>
  <c r="AC39" i="7"/>
  <c r="AC40" i="7"/>
  <c r="AC41" i="7"/>
  <c r="AC42" i="7"/>
  <c r="AC43" i="7"/>
  <c r="AC44" i="7"/>
  <c r="AC45" i="7"/>
  <c r="AC46" i="7"/>
  <c r="AC47" i="7"/>
  <c r="AC48" i="7"/>
  <c r="AC49" i="7"/>
  <c r="AC50" i="7"/>
  <c r="AC51" i="7"/>
  <c r="AC52" i="7"/>
  <c r="AC54" i="7"/>
  <c r="AC55" i="7"/>
  <c r="AC56" i="7"/>
  <c r="AC57" i="7"/>
  <c r="AC60" i="7"/>
  <c r="AC61" i="7"/>
  <c r="AC62" i="7"/>
  <c r="AC63" i="7"/>
  <c r="AC65" i="7"/>
  <c r="AC66" i="7"/>
  <c r="AC68" i="7"/>
  <c r="AC70" i="7"/>
  <c r="AC72" i="7"/>
  <c r="AC73" i="7"/>
  <c r="AC74" i="7"/>
  <c r="AC75" i="7"/>
  <c r="AC76" i="7"/>
  <c r="AC77" i="7"/>
  <c r="AC79" i="7"/>
  <c r="AC80" i="7"/>
  <c r="AC82" i="7"/>
  <c r="AC83" i="7"/>
  <c r="AC84" i="7"/>
  <c r="AC85" i="7"/>
  <c r="AC86" i="7"/>
  <c r="AC87" i="7"/>
  <c r="AC89" i="7"/>
  <c r="AC90" i="7"/>
  <c r="AC91" i="7"/>
  <c r="AC92" i="7"/>
  <c r="AC93" i="7"/>
  <c r="AC94" i="7"/>
  <c r="AC95" i="7"/>
  <c r="AC96" i="7"/>
  <c r="AC97" i="7"/>
  <c r="AC98" i="7"/>
  <c r="AC100" i="7"/>
  <c r="AC101" i="7"/>
  <c r="AC102" i="7"/>
  <c r="AC103" i="7"/>
  <c r="AC104" i="7"/>
  <c r="AC105" i="7"/>
  <c r="AC106" i="7"/>
  <c r="AC107" i="7"/>
  <c r="AC108" i="7"/>
  <c r="AC110" i="7"/>
  <c r="AC112" i="7"/>
  <c r="AC113" i="7"/>
  <c r="AC114" i="7"/>
  <c r="AC115" i="7"/>
  <c r="AC117" i="7"/>
  <c r="AC118" i="7"/>
  <c r="AC119" i="7"/>
  <c r="AC120" i="7"/>
  <c r="AC121" i="7"/>
  <c r="AC123" i="7"/>
  <c r="AC124" i="7"/>
  <c r="AC125" i="7"/>
  <c r="AC127" i="7"/>
  <c r="AC128" i="7"/>
  <c r="AC130" i="7"/>
  <c r="AC132" i="7"/>
  <c r="AC133" i="7"/>
  <c r="AC134" i="7"/>
  <c r="AC136" i="7"/>
  <c r="AC139" i="7"/>
  <c r="AC140" i="7"/>
  <c r="AC141" i="7"/>
  <c r="AC142" i="7"/>
  <c r="AC143" i="7"/>
  <c r="AC144" i="7"/>
  <c r="AC146" i="7"/>
  <c r="AC147" i="7"/>
  <c r="AC148" i="7"/>
  <c r="AC149" i="7"/>
  <c r="AC150" i="7"/>
  <c r="AC151" i="7"/>
  <c r="AC153" i="7"/>
  <c r="AC154" i="7"/>
  <c r="AC156" i="7"/>
  <c r="AC159" i="7"/>
  <c r="AC160" i="7"/>
  <c r="AC161" i="7"/>
  <c r="AC162" i="7"/>
  <c r="AC163" i="7"/>
  <c r="AC164" i="7"/>
  <c r="AC165" i="7"/>
  <c r="AC166" i="7"/>
  <c r="AC168" i="7"/>
  <c r="AC169" i="7"/>
  <c r="AC170" i="7"/>
  <c r="AC171" i="7"/>
  <c r="AC172" i="7"/>
  <c r="AC173" i="7"/>
  <c r="AC174" i="7"/>
  <c r="AC175" i="7"/>
  <c r="AC177" i="7"/>
  <c r="AC178" i="7"/>
  <c r="AC179" i="7"/>
  <c r="AC180" i="7"/>
  <c r="AC181" i="7"/>
  <c r="AC183" i="7"/>
  <c r="AC184" i="7"/>
  <c r="AC185" i="7"/>
  <c r="AC186" i="7"/>
  <c r="AC187" i="7"/>
  <c r="AC188" i="7"/>
  <c r="AC189" i="7"/>
  <c r="AC190" i="7"/>
  <c r="AC191" i="7"/>
  <c r="AC192" i="7"/>
  <c r="AC193" i="7"/>
  <c r="AC194" i="7"/>
  <c r="AC195" i="7"/>
  <c r="AC196" i="7"/>
  <c r="AC198" i="7"/>
  <c r="AC199" i="7"/>
  <c r="AC200" i="7"/>
  <c r="AC201" i="7"/>
  <c r="AC203" i="7"/>
  <c r="AC205" i="7"/>
  <c r="AC206" i="7"/>
  <c r="AC207" i="7"/>
  <c r="AC208" i="7"/>
  <c r="AC209" i="7"/>
  <c r="AC210" i="7"/>
  <c r="AC211" i="7"/>
  <c r="AC213" i="7"/>
  <c r="AC214" i="7"/>
  <c r="AC216" i="7"/>
  <c r="AC222" i="7"/>
  <c r="AC223" i="7"/>
  <c r="AC225" i="7"/>
  <c r="AC226" i="7"/>
  <c r="AC227" i="7"/>
  <c r="AC228" i="7"/>
  <c r="AC229" i="7"/>
  <c r="AC230" i="7"/>
  <c r="AC231" i="7"/>
  <c r="AC234" i="7"/>
  <c r="AC235" i="7"/>
  <c r="AC238" i="7"/>
  <c r="AC239" i="7"/>
  <c r="AC240" i="7"/>
  <c r="AC241" i="7"/>
  <c r="AC243" i="7"/>
  <c r="AC244" i="7"/>
  <c r="AC245" i="7"/>
  <c r="AC246" i="7"/>
  <c r="AC247" i="7"/>
  <c r="AC248" i="7"/>
  <c r="AC249" i="7"/>
  <c r="AC250" i="7"/>
  <c r="AC251" i="7"/>
  <c r="AC254" i="7"/>
  <c r="AC256" i="7"/>
  <c r="AC258" i="7"/>
  <c r="AC259" i="7"/>
  <c r="AC260" i="7"/>
  <c r="AC264" i="7"/>
  <c r="AC265" i="7"/>
  <c r="AC266" i="7"/>
  <c r="AC267" i="7"/>
  <c r="AC269" i="7"/>
  <c r="AC270" i="7"/>
  <c r="AC272" i="7"/>
  <c r="AC274" i="7"/>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Z65" i="7"/>
  <c r="Z66" i="7"/>
  <c r="Z67" i="7"/>
  <c r="Z68" i="7"/>
  <c r="Z69" i="7"/>
  <c r="Z70" i="7"/>
  <c r="Z71" i="7"/>
  <c r="Z72" i="7"/>
  <c r="Z73" i="7"/>
  <c r="Z74" i="7"/>
  <c r="Z75" i="7"/>
  <c r="Z76" i="7"/>
  <c r="Z77" i="7"/>
  <c r="Z78" i="7"/>
  <c r="Z79" i="7"/>
  <c r="Z80" i="7"/>
  <c r="Z81" i="7"/>
  <c r="Z82" i="7"/>
  <c r="Z83" i="7"/>
  <c r="Z84" i="7"/>
  <c r="Z85" i="7"/>
  <c r="Z86" i="7"/>
  <c r="Z87" i="7"/>
  <c r="Z88" i="7"/>
  <c r="Z89" i="7"/>
  <c r="Z90" i="7"/>
  <c r="Z91" i="7"/>
  <c r="Z92" i="7"/>
  <c r="Z93" i="7"/>
  <c r="Z94" i="7"/>
  <c r="Z95" i="7"/>
  <c r="Z96" i="7"/>
  <c r="Z97" i="7"/>
  <c r="Z98" i="7"/>
  <c r="Z99" i="7"/>
  <c r="Z100" i="7"/>
  <c r="Z101" i="7"/>
  <c r="Z102" i="7"/>
  <c r="Z103" i="7"/>
  <c r="Z104" i="7"/>
  <c r="Z105" i="7"/>
  <c r="Z106" i="7"/>
  <c r="Z107" i="7"/>
  <c r="Z108" i="7"/>
  <c r="Z109" i="7"/>
  <c r="Z110" i="7"/>
  <c r="Z111" i="7"/>
  <c r="Z112" i="7"/>
  <c r="Z113" i="7"/>
  <c r="Z114" i="7"/>
  <c r="Z115" i="7"/>
  <c r="Z116" i="7"/>
  <c r="Z117" i="7"/>
  <c r="Z118" i="7"/>
  <c r="Z119" i="7"/>
  <c r="Z120" i="7"/>
  <c r="Z121" i="7"/>
  <c r="Z122" i="7"/>
  <c r="Z123" i="7"/>
  <c r="Z124" i="7"/>
  <c r="Z125" i="7"/>
  <c r="Z126" i="7"/>
  <c r="Z127" i="7"/>
  <c r="Z128" i="7"/>
  <c r="Z129" i="7"/>
  <c r="Z130" i="7"/>
  <c r="Z131" i="7"/>
  <c r="Z132" i="7"/>
  <c r="Z133" i="7"/>
  <c r="Z134" i="7"/>
  <c r="Z135" i="7"/>
  <c r="Z136" i="7"/>
  <c r="Z137" i="7"/>
  <c r="Z138" i="7"/>
  <c r="Z139" i="7"/>
  <c r="Z140" i="7"/>
  <c r="Z141" i="7"/>
  <c r="Z142" i="7"/>
  <c r="Z143" i="7"/>
  <c r="Z144" i="7"/>
  <c r="Z145" i="7"/>
  <c r="Z146" i="7"/>
  <c r="Z147" i="7"/>
  <c r="Z148" i="7"/>
  <c r="Z149" i="7"/>
  <c r="Z151" i="7"/>
  <c r="Z152" i="7"/>
  <c r="Z153" i="7"/>
  <c r="Z154" i="7"/>
  <c r="Z155" i="7"/>
  <c r="Z156" i="7"/>
  <c r="Z157" i="7"/>
  <c r="Z158" i="7"/>
  <c r="Z159" i="7"/>
  <c r="Z160" i="7"/>
  <c r="Z161" i="7"/>
  <c r="Z162" i="7"/>
  <c r="Z163" i="7"/>
  <c r="Z164" i="7"/>
  <c r="Z165" i="7"/>
  <c r="Z166" i="7"/>
  <c r="Z167" i="7"/>
  <c r="Z168" i="7"/>
  <c r="Z169" i="7"/>
  <c r="Z170" i="7"/>
  <c r="Z171" i="7"/>
  <c r="Z172" i="7"/>
  <c r="Z173" i="7"/>
  <c r="Z174" i="7"/>
  <c r="Z175" i="7"/>
  <c r="Z176" i="7"/>
  <c r="Z177" i="7"/>
  <c r="Z178" i="7"/>
  <c r="Z179" i="7"/>
  <c r="Z180" i="7"/>
  <c r="Z181" i="7"/>
  <c r="Z182" i="7"/>
  <c r="Z183" i="7"/>
  <c r="Z184" i="7"/>
  <c r="Z185" i="7"/>
  <c r="Z186" i="7"/>
  <c r="Z187" i="7"/>
  <c r="Z188" i="7"/>
  <c r="Z189" i="7"/>
  <c r="Z190" i="7"/>
  <c r="Z191" i="7"/>
  <c r="Z192" i="7"/>
  <c r="Z193" i="7"/>
  <c r="Z194" i="7"/>
  <c r="Z195" i="7"/>
  <c r="Z196" i="7"/>
  <c r="Z197" i="7"/>
  <c r="Z198" i="7"/>
  <c r="Z199" i="7"/>
  <c r="Z200" i="7"/>
  <c r="Z201" i="7"/>
  <c r="Z202" i="7"/>
  <c r="Z203" i="7"/>
  <c r="Z204" i="7"/>
  <c r="Z205" i="7"/>
  <c r="Z206" i="7"/>
  <c r="Z207" i="7"/>
  <c r="Z208" i="7"/>
  <c r="Z209" i="7"/>
  <c r="Z210" i="7"/>
  <c r="Z211" i="7"/>
  <c r="Z212" i="7"/>
  <c r="Z213" i="7"/>
  <c r="Z214" i="7"/>
  <c r="Z215" i="7"/>
  <c r="Z216" i="7"/>
  <c r="Z217" i="7"/>
  <c r="Z218" i="7"/>
  <c r="Z219" i="7"/>
  <c r="Z220" i="7"/>
  <c r="Z221" i="7"/>
  <c r="Z222" i="7"/>
  <c r="Z223" i="7"/>
  <c r="Z224" i="7"/>
  <c r="Z225" i="7"/>
  <c r="Z226" i="7"/>
  <c r="Z227" i="7"/>
  <c r="Z228" i="7"/>
  <c r="Z229" i="7"/>
  <c r="Z230" i="7"/>
  <c r="Z231" i="7"/>
  <c r="Z232" i="7"/>
  <c r="Z233" i="7"/>
  <c r="Z234" i="7"/>
  <c r="Z235" i="7"/>
  <c r="Z236" i="7"/>
  <c r="Z237" i="7"/>
  <c r="Z238" i="7"/>
  <c r="Z239" i="7"/>
  <c r="Z240" i="7"/>
  <c r="Z241" i="7"/>
  <c r="Z242" i="7"/>
  <c r="Z243" i="7"/>
  <c r="Z244" i="7"/>
  <c r="Z245" i="7"/>
  <c r="Z246" i="7"/>
  <c r="Z247" i="7"/>
  <c r="Z248" i="7"/>
  <c r="Z249" i="7"/>
  <c r="Z250" i="7"/>
  <c r="Z251" i="7"/>
  <c r="Z252" i="7"/>
  <c r="Z253" i="7"/>
  <c r="Z254" i="7"/>
  <c r="Z255" i="7"/>
  <c r="Z256" i="7"/>
  <c r="Z257" i="7"/>
  <c r="Z258" i="7"/>
  <c r="Z259" i="7"/>
  <c r="Z260" i="7"/>
  <c r="Z261" i="7"/>
  <c r="Z262" i="7"/>
  <c r="Z263" i="7"/>
  <c r="Z264" i="7"/>
  <c r="Z265" i="7"/>
  <c r="Z266" i="7"/>
  <c r="Z267" i="7"/>
  <c r="Z268" i="7"/>
  <c r="Z269" i="7"/>
  <c r="Z270" i="7"/>
  <c r="Z271" i="7"/>
  <c r="Z272" i="7"/>
  <c r="Z273" i="7"/>
  <c r="Z274" i="7"/>
  <c r="V2" i="7"/>
  <c r="V3" i="7"/>
  <c r="G3" i="7" s="1"/>
  <c r="V4" i="7"/>
  <c r="V5" i="7"/>
  <c r="V6" i="7"/>
  <c r="V7" i="7"/>
  <c r="G7" i="7" s="1"/>
  <c r="V8" i="7"/>
  <c r="V9" i="7"/>
  <c r="V10" i="7"/>
  <c r="V11" i="7"/>
  <c r="G11" i="7" s="1"/>
  <c r="V12" i="7"/>
  <c r="V13" i="7"/>
  <c r="V14" i="7"/>
  <c r="V15" i="7"/>
  <c r="G15" i="7" s="1"/>
  <c r="V16" i="7"/>
  <c r="V17" i="7"/>
  <c r="V18" i="7"/>
  <c r="V19" i="7"/>
  <c r="G19" i="7" s="1"/>
  <c r="V20" i="7"/>
  <c r="V21" i="7"/>
  <c r="V22" i="7"/>
  <c r="V23" i="7"/>
  <c r="G23" i="7" s="1"/>
  <c r="V24" i="7"/>
  <c r="V25" i="7"/>
  <c r="V26" i="7"/>
  <c r="V27" i="7"/>
  <c r="G27" i="7" s="1"/>
  <c r="V28" i="7"/>
  <c r="V29" i="7"/>
  <c r="V30" i="7"/>
  <c r="V31" i="7"/>
  <c r="G31" i="7" s="1"/>
  <c r="V32" i="7"/>
  <c r="V33" i="7"/>
  <c r="V34" i="7"/>
  <c r="V35" i="7"/>
  <c r="G35" i="7" s="1"/>
  <c r="V36" i="7"/>
  <c r="V37" i="7"/>
  <c r="V38" i="7"/>
  <c r="V39" i="7"/>
  <c r="G39" i="7" s="1"/>
  <c r="V40" i="7"/>
  <c r="V41" i="7"/>
  <c r="V42" i="7"/>
  <c r="V43" i="7"/>
  <c r="G43" i="7" s="1"/>
  <c r="V44" i="7"/>
  <c r="V45" i="7"/>
  <c r="V46" i="7"/>
  <c r="V47" i="7"/>
  <c r="G47" i="7" s="1"/>
  <c r="V48" i="7"/>
  <c r="V49" i="7"/>
  <c r="V50" i="7"/>
  <c r="V51" i="7"/>
  <c r="G51" i="7" s="1"/>
  <c r="V52" i="7"/>
  <c r="V53" i="7"/>
  <c r="V54" i="7"/>
  <c r="V55" i="7"/>
  <c r="G55" i="7" s="1"/>
  <c r="V56" i="7"/>
  <c r="V57" i="7"/>
  <c r="V58" i="7"/>
  <c r="V59" i="7"/>
  <c r="G59" i="7" s="1"/>
  <c r="V60" i="7"/>
  <c r="V61" i="7"/>
  <c r="V62" i="7"/>
  <c r="V63" i="7"/>
  <c r="G63" i="7" s="1"/>
  <c r="V64" i="7"/>
  <c r="V65" i="7"/>
  <c r="V66" i="7"/>
  <c r="V67" i="7"/>
  <c r="G67" i="7" s="1"/>
  <c r="V68" i="7"/>
  <c r="V69" i="7"/>
  <c r="V70" i="7"/>
  <c r="V71" i="7"/>
  <c r="G71" i="7" s="1"/>
  <c r="V72" i="7"/>
  <c r="V73" i="7"/>
  <c r="V74" i="7"/>
  <c r="V75" i="7"/>
  <c r="G75" i="7" s="1"/>
  <c r="V76" i="7"/>
  <c r="V77" i="7"/>
  <c r="V78" i="7"/>
  <c r="V79" i="7"/>
  <c r="G79" i="7" s="1"/>
  <c r="V80" i="7"/>
  <c r="V81" i="7"/>
  <c r="V82" i="7"/>
  <c r="V83" i="7"/>
  <c r="G83" i="7" s="1"/>
  <c r="V84" i="7"/>
  <c r="V85" i="7"/>
  <c r="V86" i="7"/>
  <c r="V87" i="7"/>
  <c r="G87" i="7" s="1"/>
  <c r="V88" i="7"/>
  <c r="V89" i="7"/>
  <c r="V90" i="7"/>
  <c r="V91" i="7"/>
  <c r="G91" i="7" s="1"/>
  <c r="V92" i="7"/>
  <c r="V93" i="7"/>
  <c r="V94" i="7"/>
  <c r="V95" i="7"/>
  <c r="G95" i="7" s="1"/>
  <c r="V96" i="7"/>
  <c r="V97" i="7"/>
  <c r="V98" i="7"/>
  <c r="V99" i="7"/>
  <c r="G99" i="7" s="1"/>
  <c r="V100" i="7"/>
  <c r="V101" i="7"/>
  <c r="V102" i="7"/>
  <c r="V103" i="7"/>
  <c r="G103" i="7" s="1"/>
  <c r="V104" i="7"/>
  <c r="V105" i="7"/>
  <c r="V106" i="7"/>
  <c r="V107" i="7"/>
  <c r="G107" i="7" s="1"/>
  <c r="V108" i="7"/>
  <c r="V109" i="7"/>
  <c r="V110" i="7"/>
  <c r="V111" i="7"/>
  <c r="G111" i="7" s="1"/>
  <c r="V112" i="7"/>
  <c r="V113" i="7"/>
  <c r="V114" i="7"/>
  <c r="V115" i="7"/>
  <c r="G115" i="7" s="1"/>
  <c r="V116" i="7"/>
  <c r="V117" i="7"/>
  <c r="V118" i="7"/>
  <c r="V119" i="7"/>
  <c r="G119" i="7" s="1"/>
  <c r="V120" i="7"/>
  <c r="V121" i="7"/>
  <c r="V122" i="7"/>
  <c r="V123" i="7"/>
  <c r="G123" i="7" s="1"/>
  <c r="V124" i="7"/>
  <c r="V125" i="7"/>
  <c r="V126" i="7"/>
  <c r="V127" i="7"/>
  <c r="G127" i="7" s="1"/>
  <c r="V128" i="7"/>
  <c r="V129" i="7"/>
  <c r="V130" i="7"/>
  <c r="V131" i="7"/>
  <c r="G131" i="7" s="1"/>
  <c r="V132" i="7"/>
  <c r="V133" i="7"/>
  <c r="V134" i="7"/>
  <c r="V135" i="7"/>
  <c r="G135" i="7" s="1"/>
  <c r="V136" i="7"/>
  <c r="V137" i="7"/>
  <c r="V138" i="7"/>
  <c r="V139" i="7"/>
  <c r="G139" i="7" s="1"/>
  <c r="V140" i="7"/>
  <c r="V141" i="7"/>
  <c r="V142" i="7"/>
  <c r="V143" i="7"/>
  <c r="G143" i="7" s="1"/>
  <c r="V144" i="7"/>
  <c r="V145" i="7"/>
  <c r="V146" i="7"/>
  <c r="V147" i="7"/>
  <c r="G147" i="7" s="1"/>
  <c r="V148" i="7"/>
  <c r="V149" i="7"/>
  <c r="V150" i="7"/>
  <c r="V151" i="7"/>
  <c r="G151" i="7" s="1"/>
  <c r="V152" i="7"/>
  <c r="V153" i="7"/>
  <c r="V154" i="7"/>
  <c r="V155" i="7"/>
  <c r="G155" i="7" s="1"/>
  <c r="V156" i="7"/>
  <c r="V157" i="7"/>
  <c r="V158" i="7"/>
  <c r="V159" i="7"/>
  <c r="G159" i="7" s="1"/>
  <c r="V160" i="7"/>
  <c r="V161" i="7"/>
  <c r="V162" i="7"/>
  <c r="V163" i="7"/>
  <c r="G163" i="7" s="1"/>
  <c r="V164" i="7"/>
  <c r="V165" i="7"/>
  <c r="V166" i="7"/>
  <c r="V167" i="7"/>
  <c r="G167" i="7" s="1"/>
  <c r="V168" i="7"/>
  <c r="V169" i="7"/>
  <c r="V170" i="7"/>
  <c r="V171" i="7"/>
  <c r="G171" i="7" s="1"/>
  <c r="V172" i="7"/>
  <c r="V173" i="7"/>
  <c r="V174" i="7"/>
  <c r="V175" i="7"/>
  <c r="G175" i="7" s="1"/>
  <c r="V176" i="7"/>
  <c r="V177" i="7"/>
  <c r="V178" i="7"/>
  <c r="V179" i="7"/>
  <c r="G179" i="7" s="1"/>
  <c r="V180" i="7"/>
  <c r="V181" i="7"/>
  <c r="V182" i="7"/>
  <c r="V183" i="7"/>
  <c r="G183" i="7" s="1"/>
  <c r="V184" i="7"/>
  <c r="V185" i="7"/>
  <c r="V186" i="7"/>
  <c r="V187" i="7"/>
  <c r="G187" i="7" s="1"/>
  <c r="V188" i="7"/>
  <c r="V189" i="7"/>
  <c r="V190" i="7"/>
  <c r="V191" i="7"/>
  <c r="G191" i="7" s="1"/>
  <c r="V192" i="7"/>
  <c r="V193" i="7"/>
  <c r="V194" i="7"/>
  <c r="V195" i="7"/>
  <c r="G195" i="7" s="1"/>
  <c r="V196" i="7"/>
  <c r="V197" i="7"/>
  <c r="V198" i="7"/>
  <c r="V199" i="7"/>
  <c r="G199" i="7" s="1"/>
  <c r="V200" i="7"/>
  <c r="V201" i="7"/>
  <c r="V202" i="7"/>
  <c r="V203" i="7"/>
  <c r="G203" i="7" s="1"/>
  <c r="V204" i="7"/>
  <c r="V205" i="7"/>
  <c r="V206" i="7"/>
  <c r="V207" i="7"/>
  <c r="G207" i="7" s="1"/>
  <c r="V208" i="7"/>
  <c r="V209" i="7"/>
  <c r="V210" i="7"/>
  <c r="V211" i="7"/>
  <c r="G211" i="7" s="1"/>
  <c r="V212" i="7"/>
  <c r="V213" i="7"/>
  <c r="V214" i="7"/>
  <c r="V215" i="7"/>
  <c r="G215" i="7" s="1"/>
  <c r="V216" i="7"/>
  <c r="V217" i="7"/>
  <c r="V218" i="7"/>
  <c r="V219" i="7"/>
  <c r="G219" i="7" s="1"/>
  <c r="V220" i="7"/>
  <c r="V221" i="7"/>
  <c r="V222" i="7"/>
  <c r="V223" i="7"/>
  <c r="G223" i="7" s="1"/>
  <c r="V224" i="7"/>
  <c r="V225" i="7"/>
  <c r="V226" i="7"/>
  <c r="V227" i="7"/>
  <c r="G227" i="7" s="1"/>
  <c r="V228" i="7"/>
  <c r="V229" i="7"/>
  <c r="V230" i="7"/>
  <c r="V231" i="7"/>
  <c r="G231" i="7" s="1"/>
  <c r="V232" i="7"/>
  <c r="V233" i="7"/>
  <c r="V234" i="7"/>
  <c r="V235" i="7"/>
  <c r="G235" i="7" s="1"/>
  <c r="V236" i="7"/>
  <c r="V237" i="7"/>
  <c r="V238" i="7"/>
  <c r="V239" i="7"/>
  <c r="G239" i="7" s="1"/>
  <c r="V240" i="7"/>
  <c r="V241" i="7"/>
  <c r="V242" i="7"/>
  <c r="V243" i="7"/>
  <c r="G243" i="7" s="1"/>
  <c r="V244" i="7"/>
  <c r="V245" i="7"/>
  <c r="V246" i="7"/>
  <c r="V247" i="7"/>
  <c r="G247" i="7" s="1"/>
  <c r="V248" i="7"/>
  <c r="V249" i="7"/>
  <c r="V250" i="7"/>
  <c r="V251" i="7"/>
  <c r="G251" i="7" s="1"/>
  <c r="V252" i="7"/>
  <c r="V253" i="7"/>
  <c r="V254" i="7"/>
  <c r="V255" i="7"/>
  <c r="G255" i="7" s="1"/>
  <c r="V256" i="7"/>
  <c r="V257" i="7"/>
  <c r="V258" i="7"/>
  <c r="V259" i="7"/>
  <c r="G259" i="7" s="1"/>
  <c r="V260" i="7"/>
  <c r="V261" i="7"/>
  <c r="V262" i="7"/>
  <c r="V263" i="7"/>
  <c r="G263" i="7" s="1"/>
  <c r="V264" i="7"/>
  <c r="V265" i="7"/>
  <c r="V266" i="7"/>
  <c r="V267" i="7"/>
  <c r="G267" i="7" s="1"/>
  <c r="V268" i="7"/>
  <c r="V269" i="7"/>
  <c r="V270" i="7"/>
  <c r="V271" i="7"/>
  <c r="G271" i="7" s="1"/>
  <c r="V272" i="7"/>
  <c r="V273" i="7"/>
  <c r="V274" i="7"/>
  <c r="K14" i="7"/>
  <c r="K13" i="7"/>
  <c r="K12" i="7"/>
  <c r="K11" i="7"/>
  <c r="K7" i="7"/>
  <c r="K6" i="7"/>
  <c r="K5" i="7"/>
  <c r="K4" i="7"/>
  <c r="K3" i="7"/>
  <c r="G274" i="7" l="1"/>
  <c r="G258" i="7"/>
  <c r="G242" i="7"/>
  <c r="G234" i="7"/>
  <c r="G226" i="7"/>
  <c r="G210" i="7"/>
  <c r="G202" i="7"/>
  <c r="G194" i="7"/>
  <c r="G186" i="7"/>
  <c r="G178" i="7"/>
  <c r="G170" i="7"/>
  <c r="G162" i="7"/>
  <c r="G154" i="7"/>
  <c r="G146" i="7"/>
  <c r="G138" i="7"/>
  <c r="G130" i="7"/>
  <c r="G122" i="7"/>
  <c r="G114" i="7"/>
  <c r="G106" i="7"/>
  <c r="G98" i="7"/>
  <c r="G90" i="7"/>
  <c r="G82" i="7"/>
  <c r="G74" i="7"/>
  <c r="G66" i="7"/>
  <c r="G58" i="7"/>
  <c r="G50" i="7"/>
  <c r="G42" i="7"/>
  <c r="G34" i="7"/>
  <c r="G26" i="7"/>
  <c r="G18" i="7"/>
  <c r="G10" i="7"/>
  <c r="G2" i="7"/>
  <c r="G266" i="7"/>
  <c r="G250" i="7"/>
  <c r="G218" i="7"/>
  <c r="G268" i="7"/>
  <c r="G260" i="7"/>
  <c r="G252" i="7"/>
  <c r="G244" i="7"/>
  <c r="G236" i="7"/>
  <c r="G228" i="7"/>
  <c r="G220" i="7"/>
  <c r="G212" i="7"/>
  <c r="G204" i="7"/>
  <c r="G196" i="7"/>
  <c r="G188" i="7"/>
  <c r="G180" i="7"/>
  <c r="G172" i="7"/>
  <c r="G164" i="7"/>
  <c r="G156" i="7"/>
  <c r="G148" i="7"/>
  <c r="G140" i="7"/>
  <c r="G132" i="7"/>
  <c r="G124" i="7"/>
  <c r="G116" i="7"/>
  <c r="G108" i="7"/>
  <c r="G100" i="7"/>
  <c r="G92" i="7"/>
  <c r="G84" i="7"/>
  <c r="G76" i="7"/>
  <c r="G68" i="7"/>
  <c r="G60" i="7"/>
  <c r="G52" i="7"/>
  <c r="G44" i="7"/>
  <c r="G36" i="7"/>
  <c r="G28" i="7"/>
  <c r="G20" i="7"/>
  <c r="G12" i="7"/>
  <c r="G4" i="7"/>
  <c r="G4" i="10"/>
  <c r="I4" i="10" s="1"/>
  <c r="G273" i="7"/>
  <c r="G265" i="7"/>
  <c r="G257" i="7"/>
  <c r="G249" i="7"/>
  <c r="G241" i="7"/>
  <c r="G233" i="7"/>
  <c r="G225" i="7"/>
  <c r="G217" i="7"/>
  <c r="G209" i="7"/>
  <c r="G201" i="7"/>
  <c r="G193" i="7"/>
  <c r="G185" i="7"/>
  <c r="G177" i="7"/>
  <c r="G169" i="7"/>
  <c r="G161" i="7"/>
  <c r="G153" i="7"/>
  <c r="G145" i="7"/>
  <c r="G137" i="7"/>
  <c r="G129" i="7"/>
  <c r="G121" i="7"/>
  <c r="G113" i="7"/>
  <c r="G105" i="7"/>
  <c r="G97" i="7"/>
  <c r="G89" i="7"/>
  <c r="G81" i="7"/>
  <c r="G73" i="7"/>
  <c r="G65" i="7"/>
  <c r="G57" i="7"/>
  <c r="G49" i="7"/>
  <c r="G41" i="7"/>
  <c r="G33" i="7"/>
  <c r="G25" i="7"/>
  <c r="G17" i="7"/>
  <c r="G9" i="7"/>
  <c r="G270" i="7"/>
  <c r="G262" i="7"/>
  <c r="G254" i="7"/>
  <c r="G246" i="7"/>
  <c r="G238" i="7"/>
  <c r="G230" i="7"/>
  <c r="G222" i="7"/>
  <c r="G214" i="7"/>
  <c r="G206" i="7"/>
  <c r="G198" i="7"/>
  <c r="G190" i="7"/>
  <c r="G182" i="7"/>
  <c r="G174" i="7"/>
  <c r="G166" i="7"/>
  <c r="G158" i="7"/>
  <c r="G150" i="7"/>
  <c r="G142" i="7"/>
  <c r="G134" i="7"/>
  <c r="G126" i="7"/>
  <c r="G118" i="7"/>
  <c r="G110" i="7"/>
  <c r="G102" i="7"/>
  <c r="G94" i="7"/>
  <c r="G86" i="7"/>
  <c r="G78" i="7"/>
  <c r="G70" i="7"/>
  <c r="G62" i="7"/>
  <c r="G54" i="7"/>
  <c r="G46" i="7"/>
  <c r="G38" i="7"/>
  <c r="G30" i="7"/>
  <c r="G22" i="7"/>
  <c r="G14" i="7"/>
  <c r="G6" i="7"/>
  <c r="G269" i="7"/>
  <c r="G261" i="7"/>
  <c r="G253" i="7"/>
  <c r="G245" i="7"/>
  <c r="G237" i="7"/>
  <c r="G229" i="7"/>
  <c r="G221" i="7"/>
  <c r="G213" i="7"/>
  <c r="G205" i="7"/>
  <c r="G197" i="7"/>
  <c r="G189" i="7"/>
  <c r="G181" i="7"/>
  <c r="G173" i="7"/>
  <c r="G165" i="7"/>
  <c r="G157" i="7"/>
  <c r="G149" i="7"/>
  <c r="G141" i="7"/>
  <c r="G133" i="7"/>
  <c r="G125" i="7"/>
  <c r="G117" i="7"/>
  <c r="G109" i="7"/>
  <c r="G101" i="7"/>
  <c r="G93" i="7"/>
  <c r="G85" i="7"/>
  <c r="G77" i="7"/>
  <c r="G69" i="7"/>
  <c r="G61" i="7"/>
  <c r="G53" i="7"/>
  <c r="G45" i="7"/>
  <c r="G37" i="7"/>
  <c r="G29" i="7"/>
  <c r="G21" i="7"/>
  <c r="G13" i="7"/>
  <c r="G5" i="7"/>
  <c r="G272" i="7"/>
  <c r="G264" i="7"/>
  <c r="G256" i="7"/>
  <c r="G248" i="7"/>
  <c r="G240" i="7"/>
  <c r="G232" i="7"/>
  <c r="G224" i="7"/>
  <c r="G216" i="7"/>
  <c r="G208" i="7"/>
  <c r="G200" i="7"/>
  <c r="G192" i="7"/>
  <c r="G184" i="7"/>
  <c r="G176" i="7"/>
  <c r="G168" i="7"/>
  <c r="G160" i="7"/>
  <c r="G152" i="7"/>
  <c r="G144" i="7"/>
  <c r="G136" i="7"/>
  <c r="G128" i="7"/>
  <c r="G120" i="7"/>
  <c r="G112" i="7"/>
  <c r="G104" i="7"/>
  <c r="G96" i="7"/>
  <c r="G88" i="7"/>
  <c r="G80" i="7"/>
  <c r="G72" i="7"/>
  <c r="G64" i="7"/>
  <c r="G56" i="7"/>
  <c r="G48" i="7"/>
  <c r="G40" i="7"/>
  <c r="G32" i="7"/>
  <c r="G24" i="7"/>
  <c r="G16" i="7"/>
  <c r="G8" i="7"/>
  <c r="AF269" i="7"/>
  <c r="AF261" i="7"/>
  <c r="AF253" i="7"/>
  <c r="AF245" i="7"/>
  <c r="AF237" i="7"/>
  <c r="AF229" i="7"/>
  <c r="AF221" i="7"/>
  <c r="AF213" i="7"/>
  <c r="AF205" i="7"/>
  <c r="AF197" i="7"/>
  <c r="AF189" i="7"/>
  <c r="AF181" i="7"/>
  <c r="AF173" i="7"/>
  <c r="AF165" i="7"/>
  <c r="AF157" i="7"/>
  <c r="AF149" i="7"/>
  <c r="AF141" i="7"/>
  <c r="AF133" i="7"/>
  <c r="AF125" i="7"/>
  <c r="AF117" i="7"/>
  <c r="AF109" i="7"/>
  <c r="AF101" i="7"/>
  <c r="AF93" i="7"/>
  <c r="AF85" i="7"/>
  <c r="AF77" i="7"/>
  <c r="AF69" i="7"/>
  <c r="AF61" i="7"/>
  <c r="AF53" i="7"/>
  <c r="AF45" i="7"/>
  <c r="AF37" i="7"/>
  <c r="AF29" i="7"/>
  <c r="AF21" i="7"/>
  <c r="AF13" i="7"/>
  <c r="AF5" i="7"/>
  <c r="AF273" i="7"/>
  <c r="AF265" i="7"/>
  <c r="AF257" i="7"/>
  <c r="AF249" i="7"/>
  <c r="AF241" i="7"/>
  <c r="AF233" i="7"/>
  <c r="AF225" i="7"/>
  <c r="AF217" i="7"/>
  <c r="AF209" i="7"/>
  <c r="AF201" i="7"/>
  <c r="AF193" i="7"/>
  <c r="AF185" i="7"/>
  <c r="AF177" i="7"/>
  <c r="AF169" i="7"/>
  <c r="AF161" i="7"/>
  <c r="AF153" i="7"/>
  <c r="AF145" i="7"/>
  <c r="AF137" i="7"/>
  <c r="AF129" i="7"/>
  <c r="AF121" i="7"/>
  <c r="AF113" i="7"/>
  <c r="AF105" i="7"/>
  <c r="AF97" i="7"/>
  <c r="AF89" i="7"/>
  <c r="AF81" i="7"/>
  <c r="AF73" i="7"/>
  <c r="AF65" i="7"/>
  <c r="AF57" i="7"/>
  <c r="AF272" i="7"/>
  <c r="AF264" i="7"/>
  <c r="AF256" i="7"/>
  <c r="AF248" i="7"/>
  <c r="AF240" i="7"/>
  <c r="AF232" i="7"/>
  <c r="AF224" i="7"/>
  <c r="AF216" i="7"/>
  <c r="AF208" i="7"/>
  <c r="AF200" i="7"/>
  <c r="AF192" i="7"/>
  <c r="AF184" i="7"/>
  <c r="AF176" i="7"/>
  <c r="AF168" i="7"/>
  <c r="AF160" i="7"/>
  <c r="AF152" i="7"/>
  <c r="AF144" i="7"/>
  <c r="AF136" i="7"/>
  <c r="AF128" i="7"/>
  <c r="AF120" i="7"/>
  <c r="AF112" i="7"/>
  <c r="AF104" i="7"/>
  <c r="AF96" i="7"/>
  <c r="AF88" i="7"/>
  <c r="AF80" i="7"/>
  <c r="AF72" i="7"/>
  <c r="AF64" i="7"/>
  <c r="AF56" i="7"/>
  <c r="AF48" i="7"/>
  <c r="AF40" i="7"/>
  <c r="AF32" i="7"/>
  <c r="AF24" i="7"/>
  <c r="AF16" i="7"/>
  <c r="AF8" i="7"/>
  <c r="AF271" i="7"/>
  <c r="AF263" i="7"/>
  <c r="AF255" i="7"/>
  <c r="AF247" i="7"/>
  <c r="AF239" i="7"/>
  <c r="AF231" i="7"/>
  <c r="AF223" i="7"/>
  <c r="AF215" i="7"/>
  <c r="AF207" i="7"/>
  <c r="AF199" i="7"/>
  <c r="AF191" i="7"/>
  <c r="AF183" i="7"/>
  <c r="AF175" i="7"/>
  <c r="AF167" i="7"/>
  <c r="AF159" i="7"/>
  <c r="AF151" i="7"/>
  <c r="AF143" i="7"/>
  <c r="AF135" i="7"/>
  <c r="AF127" i="7"/>
  <c r="AF119" i="7"/>
  <c r="AF111" i="7"/>
  <c r="AF103" i="7"/>
  <c r="AF95" i="7"/>
  <c r="AF87" i="7"/>
  <c r="AF79" i="7"/>
  <c r="AF71" i="7"/>
  <c r="AF63" i="7"/>
  <c r="AF55" i="7"/>
  <c r="AF47" i="7"/>
  <c r="AF39" i="7"/>
  <c r="AF31" i="7"/>
  <c r="AF23" i="7"/>
  <c r="AF15" i="7"/>
  <c r="AF7" i="7"/>
  <c r="AF270" i="7"/>
  <c r="AF262" i="7"/>
  <c r="AF254" i="7"/>
  <c r="AF246" i="7"/>
  <c r="AF238" i="7"/>
  <c r="AF230" i="7"/>
  <c r="AF222" i="7"/>
  <c r="AF214" i="7"/>
  <c r="AF206" i="7"/>
  <c r="AF198" i="7"/>
  <c r="AF190" i="7"/>
  <c r="AF182" i="7"/>
  <c r="AF174" i="7"/>
  <c r="AF166" i="7"/>
  <c r="AF158" i="7"/>
  <c r="AF150" i="7"/>
  <c r="AF142" i="7"/>
  <c r="AF134" i="7"/>
  <c r="AF126" i="7"/>
  <c r="AF118" i="7"/>
  <c r="AF110" i="7"/>
  <c r="AF102" i="7"/>
  <c r="AF94" i="7"/>
  <c r="AF86" i="7"/>
  <c r="AF78" i="7"/>
  <c r="AF70" i="7"/>
  <c r="AF62" i="7"/>
  <c r="AF54" i="7"/>
  <c r="AF46" i="7"/>
  <c r="AF38" i="7"/>
  <c r="AF30" i="7"/>
  <c r="AF22" i="7"/>
  <c r="AF14" i="7"/>
  <c r="AF6" i="7"/>
  <c r="AF268" i="7"/>
  <c r="AF260" i="7"/>
  <c r="AF252" i="7"/>
  <c r="AF244" i="7"/>
  <c r="AF236" i="7"/>
  <c r="AF228" i="7"/>
  <c r="AF220" i="7"/>
  <c r="AF212" i="7"/>
  <c r="AF204" i="7"/>
  <c r="AF196" i="7"/>
  <c r="AF188" i="7"/>
  <c r="AF180" i="7"/>
  <c r="AF172" i="7"/>
  <c r="AF164" i="7"/>
  <c r="AF156" i="7"/>
  <c r="AF148" i="7"/>
  <c r="AF140" i="7"/>
  <c r="AF132" i="7"/>
  <c r="AF124" i="7"/>
  <c r="AF116" i="7"/>
  <c r="AF108" i="7"/>
  <c r="AF100" i="7"/>
  <c r="AF92" i="7"/>
  <c r="AF84" i="7"/>
  <c r="AF76" i="7"/>
  <c r="AF68" i="7"/>
  <c r="AF60" i="7"/>
  <c r="AF52" i="7"/>
  <c r="AF44" i="7"/>
  <c r="AF36" i="7"/>
  <c r="AF28" i="7"/>
  <c r="AF20" i="7"/>
  <c r="AF12" i="7"/>
  <c r="AF4" i="7"/>
  <c r="AF267" i="7"/>
  <c r="AF259" i="7"/>
  <c r="AF251" i="7"/>
  <c r="AF243" i="7"/>
  <c r="AF235" i="7"/>
  <c r="AF227" i="7"/>
  <c r="AF219" i="7"/>
  <c r="AF211" i="7"/>
  <c r="AF203" i="7"/>
  <c r="AF195" i="7"/>
  <c r="AF187" i="7"/>
  <c r="AF179" i="7"/>
  <c r="AF171" i="7"/>
  <c r="AF163" i="7"/>
  <c r="AF155" i="7"/>
  <c r="AF147" i="7"/>
  <c r="AF139" i="7"/>
  <c r="AF131" i="7"/>
  <c r="AF123" i="7"/>
  <c r="AF115" i="7"/>
  <c r="AF107" i="7"/>
  <c r="AF99" i="7"/>
  <c r="AF91" i="7"/>
  <c r="AF83" i="7"/>
  <c r="AF75" i="7"/>
  <c r="AF67" i="7"/>
  <c r="AF59" i="7"/>
  <c r="AF51" i="7"/>
  <c r="AF43" i="7"/>
  <c r="AF35" i="7"/>
  <c r="AF27" i="7"/>
  <c r="AF19" i="7"/>
  <c r="AF11" i="7"/>
  <c r="AF3" i="7"/>
  <c r="AF274" i="7"/>
  <c r="AF266" i="7"/>
  <c r="AF258" i="7"/>
  <c r="AF250" i="7"/>
  <c r="AF242" i="7"/>
  <c r="AF234" i="7"/>
  <c r="AF226" i="7"/>
  <c r="AF218" i="7"/>
  <c r="AF210" i="7"/>
  <c r="AF202" i="7"/>
  <c r="AF194" i="7"/>
  <c r="AF186" i="7"/>
  <c r="AF178" i="7"/>
  <c r="AF170" i="7"/>
  <c r="AF162" i="7"/>
  <c r="AF154" i="7"/>
  <c r="AF146" i="7"/>
  <c r="AF138" i="7"/>
  <c r="AF130" i="7"/>
  <c r="AF122" i="7"/>
  <c r="AF114" i="7"/>
  <c r="AF106" i="7"/>
  <c r="AF98" i="7"/>
  <c r="AF90" i="7"/>
  <c r="AF82" i="7"/>
  <c r="AF74" i="7"/>
  <c r="AF66" i="7"/>
  <c r="AF58" i="7"/>
  <c r="AF50" i="7"/>
  <c r="AF42" i="7"/>
  <c r="AF34" i="7"/>
  <c r="AF26" i="7"/>
  <c r="AF18" i="7"/>
  <c r="AF10" i="7"/>
  <c r="AF2" i="7"/>
  <c r="AF49" i="7"/>
  <c r="AF41" i="7"/>
  <c r="AF33" i="7"/>
  <c r="AF25" i="7"/>
  <c r="AF17" i="7"/>
  <c r="AF9" i="7"/>
  <c r="W269" i="7"/>
  <c r="W261" i="7"/>
  <c r="W253" i="7"/>
  <c r="W245" i="7"/>
  <c r="W237" i="7"/>
  <c r="W229" i="7"/>
  <c r="W221" i="7"/>
  <c r="W213" i="7"/>
  <c r="W205" i="7"/>
  <c r="W197" i="7"/>
  <c r="W189" i="7"/>
  <c r="W181" i="7"/>
  <c r="W173" i="7"/>
  <c r="W165" i="7"/>
  <c r="W157" i="7"/>
  <c r="W149" i="7"/>
  <c r="W141" i="7"/>
  <c r="W133" i="7"/>
  <c r="W125" i="7"/>
  <c r="W117" i="7"/>
  <c r="W109" i="7"/>
  <c r="W101" i="7"/>
  <c r="W93" i="7"/>
  <c r="W85" i="7"/>
  <c r="W77" i="7"/>
  <c r="W69" i="7"/>
  <c r="W61" i="7"/>
  <c r="W53" i="7"/>
  <c r="W45" i="7"/>
  <c r="W37" i="7"/>
  <c r="W29" i="7"/>
  <c r="W21" i="7"/>
  <c r="W13" i="7"/>
  <c r="W5" i="7"/>
  <c r="W268" i="7"/>
  <c r="W260" i="7"/>
  <c r="W252" i="7"/>
  <c r="W244" i="7"/>
  <c r="W236" i="7"/>
  <c r="W228" i="7"/>
  <c r="W220" i="7"/>
  <c r="W212" i="7"/>
  <c r="W204" i="7"/>
  <c r="W196" i="7"/>
  <c r="W188" i="7"/>
  <c r="W180" i="7"/>
  <c r="W172" i="7"/>
  <c r="W164" i="7"/>
  <c r="W156" i="7"/>
  <c r="W148" i="7"/>
  <c r="W140" i="7"/>
  <c r="W132" i="7"/>
  <c r="W124" i="7"/>
  <c r="W116" i="7"/>
  <c r="W108" i="7"/>
  <c r="W100" i="7"/>
  <c r="W92" i="7"/>
  <c r="W84" i="7"/>
  <c r="W76" i="7"/>
  <c r="W68" i="7"/>
  <c r="W60" i="7"/>
  <c r="W52" i="7"/>
  <c r="W44" i="7"/>
  <c r="W36" i="7"/>
  <c r="W28" i="7"/>
  <c r="W20" i="7"/>
  <c r="W12" i="7"/>
  <c r="W4" i="7"/>
  <c r="W272" i="7"/>
  <c r="W264" i="7"/>
  <c r="W256" i="7"/>
  <c r="W248" i="7"/>
  <c r="W240" i="7"/>
  <c r="W232" i="7"/>
  <c r="W224" i="7"/>
  <c r="W216" i="7"/>
  <c r="W208" i="7"/>
  <c r="W200" i="7"/>
  <c r="W192" i="7"/>
  <c r="W184" i="7"/>
  <c r="W176" i="7"/>
  <c r="W168" i="7"/>
  <c r="W160" i="7"/>
  <c r="W152" i="7"/>
  <c r="W144" i="7"/>
  <c r="W136" i="7"/>
  <c r="W128" i="7"/>
  <c r="W120" i="7"/>
  <c r="W112" i="7"/>
  <c r="W104" i="7"/>
  <c r="W96" i="7"/>
  <c r="W88" i="7"/>
  <c r="W80" i="7"/>
  <c r="W72" i="7"/>
  <c r="W64" i="7"/>
  <c r="W56" i="7"/>
  <c r="W48" i="7"/>
  <c r="W40" i="7"/>
  <c r="W32" i="7"/>
  <c r="W24" i="7"/>
  <c r="W16" i="7"/>
  <c r="W8" i="7"/>
  <c r="W271" i="7"/>
  <c r="W263" i="7"/>
  <c r="W255" i="7"/>
  <c r="W247" i="7"/>
  <c r="W239" i="7"/>
  <c r="W231" i="7"/>
  <c r="W223" i="7"/>
  <c r="W215" i="7"/>
  <c r="W207" i="7"/>
  <c r="W199" i="7"/>
  <c r="W191" i="7"/>
  <c r="W183" i="7"/>
  <c r="W175" i="7"/>
  <c r="W167" i="7"/>
  <c r="W159" i="7"/>
  <c r="W151" i="7"/>
  <c r="W143" i="7"/>
  <c r="W135" i="7"/>
  <c r="W127" i="7"/>
  <c r="W119" i="7"/>
  <c r="W111" i="7"/>
  <c r="W103" i="7"/>
  <c r="W95" i="7"/>
  <c r="W87" i="7"/>
  <c r="W79" i="7"/>
  <c r="W71" i="7"/>
  <c r="W63" i="7"/>
  <c r="W55" i="7"/>
  <c r="W47" i="7"/>
  <c r="W39" i="7"/>
  <c r="W31" i="7"/>
  <c r="W23" i="7"/>
  <c r="W15" i="7"/>
  <c r="W7" i="7"/>
  <c r="W270" i="7"/>
  <c r="W262" i="7"/>
  <c r="W254" i="7"/>
  <c r="W246" i="7"/>
  <c r="W238" i="7"/>
  <c r="W230" i="7"/>
  <c r="W222" i="7"/>
  <c r="W214" i="7"/>
  <c r="W206" i="7"/>
  <c r="W198" i="7"/>
  <c r="W190" i="7"/>
  <c r="W182" i="7"/>
  <c r="W174" i="7"/>
  <c r="W166" i="7"/>
  <c r="W158" i="7"/>
  <c r="W150" i="7"/>
  <c r="W142" i="7"/>
  <c r="W134" i="7"/>
  <c r="W126" i="7"/>
  <c r="W118" i="7"/>
  <c r="W110" i="7"/>
  <c r="W102" i="7"/>
  <c r="W94" i="7"/>
  <c r="W86" i="7"/>
  <c r="W78" i="7"/>
  <c r="W70" i="7"/>
  <c r="W62" i="7"/>
  <c r="W54" i="7"/>
  <c r="W46" i="7"/>
  <c r="W38" i="7"/>
  <c r="W30" i="7"/>
  <c r="W22" i="7"/>
  <c r="W14" i="7"/>
  <c r="W6" i="7"/>
  <c r="W267" i="7"/>
  <c r="W259" i="7"/>
  <c r="W251" i="7"/>
  <c r="W243" i="7"/>
  <c r="W235" i="7"/>
  <c r="W227" i="7"/>
  <c r="W219" i="7"/>
  <c r="W211" i="7"/>
  <c r="W203" i="7"/>
  <c r="W195" i="7"/>
  <c r="W187" i="7"/>
  <c r="W179" i="7"/>
  <c r="W171" i="7"/>
  <c r="W163" i="7"/>
  <c r="W155" i="7"/>
  <c r="W147" i="7"/>
  <c r="W139" i="7"/>
  <c r="W131" i="7"/>
  <c r="W123" i="7"/>
  <c r="W115" i="7"/>
  <c r="W107" i="7"/>
  <c r="W99" i="7"/>
  <c r="W91" i="7"/>
  <c r="W83" i="7"/>
  <c r="W75" i="7"/>
  <c r="W67" i="7"/>
  <c r="W59" i="7"/>
  <c r="W51" i="7"/>
  <c r="W43" i="7"/>
  <c r="W35" i="7"/>
  <c r="W27" i="7"/>
  <c r="W19" i="7"/>
  <c r="W11" i="7"/>
  <c r="W3" i="7"/>
  <c r="W274" i="7"/>
  <c r="W266" i="7"/>
  <c r="W258" i="7"/>
  <c r="W250" i="7"/>
  <c r="W242" i="7"/>
  <c r="W234" i="7"/>
  <c r="W226" i="7"/>
  <c r="W218" i="7"/>
  <c r="W210" i="7"/>
  <c r="W202" i="7"/>
  <c r="W194" i="7"/>
  <c r="W186" i="7"/>
  <c r="W178" i="7"/>
  <c r="W170" i="7"/>
  <c r="W162" i="7"/>
  <c r="W154" i="7"/>
  <c r="W146" i="7"/>
  <c r="W138" i="7"/>
  <c r="W130" i="7"/>
  <c r="W122" i="7"/>
  <c r="W114" i="7"/>
  <c r="W106" i="7"/>
  <c r="W98" i="7"/>
  <c r="W90" i="7"/>
  <c r="W82" i="7"/>
  <c r="W74" i="7"/>
  <c r="W66" i="7"/>
  <c r="W58" i="7"/>
  <c r="W50" i="7"/>
  <c r="W42" i="7"/>
  <c r="W34" i="7"/>
  <c r="W26" i="7"/>
  <c r="W18" i="7"/>
  <c r="W10" i="7"/>
  <c r="W2" i="7"/>
  <c r="W273" i="7"/>
  <c r="W265" i="7"/>
  <c r="W257" i="7"/>
  <c r="W249" i="7"/>
  <c r="W241" i="7"/>
  <c r="W233" i="7"/>
  <c r="W225" i="7"/>
  <c r="W217" i="7"/>
  <c r="W209" i="7"/>
  <c r="W201" i="7"/>
  <c r="W193" i="7"/>
  <c r="W185" i="7"/>
  <c r="W177" i="7"/>
  <c r="W169" i="7"/>
  <c r="W161" i="7"/>
  <c r="W153" i="7"/>
  <c r="W145" i="7"/>
  <c r="W137" i="7"/>
  <c r="W129" i="7"/>
  <c r="W121" i="7"/>
  <c r="W113" i="7"/>
  <c r="W105" i="7"/>
  <c r="W97" i="7"/>
  <c r="W89" i="7"/>
  <c r="W81" i="7"/>
  <c r="W73" i="7"/>
  <c r="W65" i="7"/>
  <c r="W57" i="7"/>
  <c r="W49" i="7"/>
  <c r="W41" i="7"/>
  <c r="W33" i="7"/>
  <c r="W25" i="7"/>
  <c r="W17" i="7"/>
  <c r="W9" i="7"/>
  <c r="F11" i="7"/>
  <c r="H11" i="7" s="1"/>
  <c r="F3" i="7"/>
  <c r="H3" i="7" s="1"/>
  <c r="F2" i="7"/>
  <c r="H2" i="7" s="1"/>
  <c r="F13" i="7"/>
  <c r="F9" i="7"/>
  <c r="H9" i="7" s="1"/>
  <c r="F10" i="7"/>
  <c r="H10" i="7" s="1"/>
  <c r="F5" i="7"/>
  <c r="H5" i="7" s="1"/>
  <c r="F4" i="7"/>
  <c r="H4" i="7" s="1"/>
  <c r="F7" i="7"/>
  <c r="H7" i="7" s="1"/>
  <c r="F14" i="7"/>
  <c r="H14" i="7" s="1"/>
  <c r="F6" i="7"/>
  <c r="H6" i="7" s="1"/>
  <c r="F8" i="7"/>
  <c r="F12" i="7"/>
  <c r="H12" i="7" s="1"/>
  <c r="H13" i="7" l="1"/>
  <c r="H8" i="7"/>
  <c r="G5" i="10" l="1"/>
  <c r="I5" i="10" s="1"/>
  <c r="G35" i="10" s="1"/>
  <c r="G9" i="10"/>
  <c r="I9" i="10" s="1"/>
  <c r="G36" i="10" s="1"/>
  <c r="C5" i="10"/>
  <c r="G3" i="10" l="1"/>
  <c r="I3" i="10" s="1"/>
  <c r="C4" i="10"/>
  <c r="G28" i="10" l="1"/>
  <c r="G34" i="10"/>
  <c r="H7" i="10"/>
  <c r="H6" i="10"/>
  <c r="H8" i="10"/>
  <c r="H10" i="10"/>
  <c r="H11" i="10"/>
  <c r="H13" i="10"/>
  <c r="H14" i="10"/>
  <c r="H12" i="10"/>
  <c r="H15" i="10"/>
  <c r="H5" i="10"/>
  <c r="H9" i="10"/>
</calcChain>
</file>

<file path=xl/sharedStrings.xml><?xml version="1.0" encoding="utf-8"?>
<sst xmlns="http://schemas.openxmlformats.org/spreadsheetml/2006/main" count="4300" uniqueCount="965">
  <si>
    <t>185003</t>
  </si>
  <si>
    <t>185005</t>
  </si>
  <si>
    <t>185006</t>
  </si>
  <si>
    <t>185008</t>
  </si>
  <si>
    <t>185012</t>
  </si>
  <si>
    <t>185013</t>
  </si>
  <si>
    <t>185015</t>
  </si>
  <si>
    <t>185028</t>
  </si>
  <si>
    <t>185029</t>
  </si>
  <si>
    <t>185038</t>
  </si>
  <si>
    <t>185039</t>
  </si>
  <si>
    <t>185042</t>
  </si>
  <si>
    <t>185046</t>
  </si>
  <si>
    <t>185047</t>
  </si>
  <si>
    <t>185048</t>
  </si>
  <si>
    <t>185049</t>
  </si>
  <si>
    <t>185052</t>
  </si>
  <si>
    <t>185057</t>
  </si>
  <si>
    <t>185061</t>
  </si>
  <si>
    <t>185065</t>
  </si>
  <si>
    <t>185069</t>
  </si>
  <si>
    <t>185076</t>
  </si>
  <si>
    <t>185087</t>
  </si>
  <si>
    <t>185089</t>
  </si>
  <si>
    <t>185090</t>
  </si>
  <si>
    <t>185093</t>
  </si>
  <si>
    <t>185094</t>
  </si>
  <si>
    <t>185095</t>
  </si>
  <si>
    <t>185096</t>
  </si>
  <si>
    <t>185103</t>
  </si>
  <si>
    <t>185112</t>
  </si>
  <si>
    <t>185118</t>
  </si>
  <si>
    <t>185120</t>
  </si>
  <si>
    <t>185122</t>
  </si>
  <si>
    <t>185124</t>
  </si>
  <si>
    <t>185125</t>
  </si>
  <si>
    <t>185127</t>
  </si>
  <si>
    <t>185131</t>
  </si>
  <si>
    <t>185132</t>
  </si>
  <si>
    <t>185133</t>
  </si>
  <si>
    <t>185134</t>
  </si>
  <si>
    <t>185136</t>
  </si>
  <si>
    <t>185137</t>
  </si>
  <si>
    <t>185138</t>
  </si>
  <si>
    <t>185141</t>
  </si>
  <si>
    <t>185142</t>
  </si>
  <si>
    <t>185144</t>
  </si>
  <si>
    <t>185145</t>
  </si>
  <si>
    <t>185146</t>
  </si>
  <si>
    <t>185147</t>
  </si>
  <si>
    <t>185148</t>
  </si>
  <si>
    <t>185149</t>
  </si>
  <si>
    <t>185150</t>
  </si>
  <si>
    <t>185151</t>
  </si>
  <si>
    <t>185152</t>
  </si>
  <si>
    <t>185155</t>
  </si>
  <si>
    <t>185157</t>
  </si>
  <si>
    <t>185159</t>
  </si>
  <si>
    <t>185160</t>
  </si>
  <si>
    <t>185164</t>
  </si>
  <si>
    <t>185165</t>
  </si>
  <si>
    <t>185166</t>
  </si>
  <si>
    <t>185167</t>
  </si>
  <si>
    <t>185168</t>
  </si>
  <si>
    <t>185169</t>
  </si>
  <si>
    <t>185170</t>
  </si>
  <si>
    <t>185171</t>
  </si>
  <si>
    <t>185172</t>
  </si>
  <si>
    <t>185173</t>
  </si>
  <si>
    <t>185174</t>
  </si>
  <si>
    <t>185175</t>
  </si>
  <si>
    <t>185176</t>
  </si>
  <si>
    <t>185177</t>
  </si>
  <si>
    <t>185178</t>
  </si>
  <si>
    <t>185180</t>
  </si>
  <si>
    <t>185187</t>
  </si>
  <si>
    <t>185190</t>
  </si>
  <si>
    <t>185192</t>
  </si>
  <si>
    <t>185193</t>
  </si>
  <si>
    <t>185194</t>
  </si>
  <si>
    <t>185195</t>
  </si>
  <si>
    <t>185197</t>
  </si>
  <si>
    <t>185200</t>
  </si>
  <si>
    <t>185201</t>
  </si>
  <si>
    <t>185205</t>
  </si>
  <si>
    <t>185207</t>
  </si>
  <si>
    <t>185208</t>
  </si>
  <si>
    <t>185209</t>
  </si>
  <si>
    <t>185210</t>
  </si>
  <si>
    <t>185211</t>
  </si>
  <si>
    <t>185213</t>
  </si>
  <si>
    <t>185215</t>
  </si>
  <si>
    <t>185217</t>
  </si>
  <si>
    <t>185218</t>
  </si>
  <si>
    <t>185220</t>
  </si>
  <si>
    <t>185221</t>
  </si>
  <si>
    <t>185222</t>
  </si>
  <si>
    <t>185224</t>
  </si>
  <si>
    <t>185225</t>
  </si>
  <si>
    <t>185227</t>
  </si>
  <si>
    <t>185228</t>
  </si>
  <si>
    <t>185229</t>
  </si>
  <si>
    <t>185230</t>
  </si>
  <si>
    <t>185232</t>
  </si>
  <si>
    <t>185234</t>
  </si>
  <si>
    <t>185236</t>
  </si>
  <si>
    <t>185237</t>
  </si>
  <si>
    <t>185238</t>
  </si>
  <si>
    <t>185240</t>
  </si>
  <si>
    <t>185241</t>
  </si>
  <si>
    <t>185242</t>
  </si>
  <si>
    <t>185243</t>
  </si>
  <si>
    <t>185244</t>
  </si>
  <si>
    <t>185246</t>
  </si>
  <si>
    <t>185248</t>
  </si>
  <si>
    <t>185249</t>
  </si>
  <si>
    <t>185250</t>
  </si>
  <si>
    <t>185252</t>
  </si>
  <si>
    <t>185253</t>
  </si>
  <si>
    <t>185254</t>
  </si>
  <si>
    <t>185256</t>
  </si>
  <si>
    <t>185257</t>
  </si>
  <si>
    <t>185258</t>
  </si>
  <si>
    <t>185259</t>
  </si>
  <si>
    <t>185260</t>
  </si>
  <si>
    <t>185261</t>
  </si>
  <si>
    <t>185262</t>
  </si>
  <si>
    <t>185263</t>
  </si>
  <si>
    <t>185264</t>
  </si>
  <si>
    <t>185265</t>
  </si>
  <si>
    <t>185266</t>
  </si>
  <si>
    <t>185267</t>
  </si>
  <si>
    <t>185268</t>
  </si>
  <si>
    <t>185269</t>
  </si>
  <si>
    <t>185270</t>
  </si>
  <si>
    <t>185271</t>
  </si>
  <si>
    <t>185273</t>
  </si>
  <si>
    <t>185274</t>
  </si>
  <si>
    <t>185275</t>
  </si>
  <si>
    <t>185276</t>
  </si>
  <si>
    <t>185277</t>
  </si>
  <si>
    <t>185279</t>
  </si>
  <si>
    <t>185282</t>
  </si>
  <si>
    <t>185285</t>
  </si>
  <si>
    <t>185286</t>
  </si>
  <si>
    <t>185287</t>
  </si>
  <si>
    <t>185288</t>
  </si>
  <si>
    <t>185290</t>
  </si>
  <si>
    <t>185291</t>
  </si>
  <si>
    <t>185293</t>
  </si>
  <si>
    <t>185294</t>
  </si>
  <si>
    <t>185295</t>
  </si>
  <si>
    <t>185297</t>
  </si>
  <si>
    <t>185298</t>
  </si>
  <si>
    <t>185300</t>
  </si>
  <si>
    <t>185301</t>
  </si>
  <si>
    <t>185302</t>
  </si>
  <si>
    <t>185304</t>
  </si>
  <si>
    <t>185305</t>
  </si>
  <si>
    <t>185306</t>
  </si>
  <si>
    <t>185309</t>
  </si>
  <si>
    <t>185310</t>
  </si>
  <si>
    <t>185311</t>
  </si>
  <si>
    <t>185312</t>
  </si>
  <si>
    <t>185313</t>
  </si>
  <si>
    <t>185314</t>
  </si>
  <si>
    <t>185315</t>
  </si>
  <si>
    <t>185316</t>
  </si>
  <si>
    <t>185317</t>
  </si>
  <si>
    <t>185318</t>
  </si>
  <si>
    <t>185320</t>
  </si>
  <si>
    <t>185325</t>
  </si>
  <si>
    <t>185326</t>
  </si>
  <si>
    <t>185327</t>
  </si>
  <si>
    <t>185328</t>
  </si>
  <si>
    <t>185329</t>
  </si>
  <si>
    <t>185330</t>
  </si>
  <si>
    <t>185331</t>
  </si>
  <si>
    <t>185332</t>
  </si>
  <si>
    <t>185333</t>
  </si>
  <si>
    <t>185334</t>
  </si>
  <si>
    <t>185335</t>
  </si>
  <si>
    <t>185336</t>
  </si>
  <si>
    <t>185337</t>
  </si>
  <si>
    <t>185338</t>
  </si>
  <si>
    <t>185339</t>
  </si>
  <si>
    <t>185340</t>
  </si>
  <si>
    <t>185341</t>
  </si>
  <si>
    <t>185342</t>
  </si>
  <si>
    <t>185343</t>
  </si>
  <si>
    <t>185344</t>
  </si>
  <si>
    <t>185346</t>
  </si>
  <si>
    <t>185348</t>
  </si>
  <si>
    <t>185349</t>
  </si>
  <si>
    <t>185350</t>
  </si>
  <si>
    <t>185352</t>
  </si>
  <si>
    <t>185353</t>
  </si>
  <si>
    <t>185354</t>
  </si>
  <si>
    <t>185355</t>
  </si>
  <si>
    <t>185358</t>
  </si>
  <si>
    <t>185359</t>
  </si>
  <si>
    <t>185360</t>
  </si>
  <si>
    <t>185361</t>
  </si>
  <si>
    <t>185362</t>
  </si>
  <si>
    <t>185363</t>
  </si>
  <si>
    <t>185364</t>
  </si>
  <si>
    <t>185366</t>
  </si>
  <si>
    <t>185378</t>
  </si>
  <si>
    <t>185379</t>
  </si>
  <si>
    <t>185381</t>
  </si>
  <si>
    <t>185382</t>
  </si>
  <si>
    <t>185383</t>
  </si>
  <si>
    <t>185384</t>
  </si>
  <si>
    <t>185387</t>
  </si>
  <si>
    <t>185388</t>
  </si>
  <si>
    <t>185392</t>
  </si>
  <si>
    <t>185394</t>
  </si>
  <si>
    <t>185396</t>
  </si>
  <si>
    <t>185399</t>
  </si>
  <si>
    <t>185400</t>
  </si>
  <si>
    <t>185401</t>
  </si>
  <si>
    <t>185402</t>
  </si>
  <si>
    <t>185407</t>
  </si>
  <si>
    <t>185408</t>
  </si>
  <si>
    <t>185409</t>
  </si>
  <si>
    <t>185410</t>
  </si>
  <si>
    <t>185414</t>
  </si>
  <si>
    <t>185415</t>
  </si>
  <si>
    <t>185418</t>
  </si>
  <si>
    <t>185419</t>
  </si>
  <si>
    <t>185427</t>
  </si>
  <si>
    <t>185428</t>
  </si>
  <si>
    <t>185433</t>
  </si>
  <si>
    <t>185434</t>
  </si>
  <si>
    <t>185435</t>
  </si>
  <si>
    <t>185436</t>
  </si>
  <si>
    <t>185437</t>
  </si>
  <si>
    <t>185438</t>
  </si>
  <si>
    <t>185440</t>
  </si>
  <si>
    <t>185442</t>
  </si>
  <si>
    <t>185443</t>
  </si>
  <si>
    <t>185444</t>
  </si>
  <si>
    <t>185445</t>
  </si>
  <si>
    <t>185446</t>
  </si>
  <si>
    <t>185447</t>
  </si>
  <si>
    <t>185449</t>
  </si>
  <si>
    <t>185451</t>
  </si>
  <si>
    <t>185455</t>
  </si>
  <si>
    <t>185456</t>
  </si>
  <si>
    <t>185461</t>
  </si>
  <si>
    <t>185462</t>
  </si>
  <si>
    <t>185463</t>
  </si>
  <si>
    <t>185464</t>
  </si>
  <si>
    <t>185465</t>
  </si>
  <si>
    <t>185466</t>
  </si>
  <si>
    <t>185467</t>
  </si>
  <si>
    <t>185468</t>
  </si>
  <si>
    <t>185469</t>
  </si>
  <si>
    <t>185470</t>
  </si>
  <si>
    <t>185471</t>
  </si>
  <si>
    <t>185472</t>
  </si>
  <si>
    <t>185473</t>
  </si>
  <si>
    <t>185474</t>
  </si>
  <si>
    <t>185476</t>
  </si>
  <si>
    <t>185477</t>
  </si>
  <si>
    <t>185478</t>
  </si>
  <si>
    <t>185479</t>
  </si>
  <si>
    <t>185481</t>
  </si>
  <si>
    <t>185482</t>
  </si>
  <si>
    <t>185483</t>
  </si>
  <si>
    <t>185484</t>
  </si>
  <si>
    <t>185485</t>
  </si>
  <si>
    <t>185486</t>
  </si>
  <si>
    <t>KY</t>
  </si>
  <si>
    <t>LITTLE SISTERS OF THE POOR</t>
  </si>
  <si>
    <t>HILLSIDE CENTER</t>
  </si>
  <si>
    <t>MADISON HEALTH AND REHABILITATION CENTER</t>
  </si>
  <si>
    <t>ESSEX NURSING AND REHABILITATION CENTER</t>
  </si>
  <si>
    <t>LAUREL HEIGHTS HOME FOR THE ELDERLY</t>
  </si>
  <si>
    <t>SPRING CREEK HEALTH CARE</t>
  </si>
  <si>
    <t>MORGANTOWN CARE &amp; REHABILITATION CENTER</t>
  </si>
  <si>
    <t>OWENSBORO HEALTH MUHLENBERG COMMUNITY HOSPITAL LTC</t>
  </si>
  <si>
    <t>BRIGHTON CORNERSTONE GROUP, LLC</t>
  </si>
  <si>
    <t>MADISONVILLE HEALTH AND REHABILITATION, LLC</t>
  </si>
  <si>
    <t>JOHNSON MATHERS NURSING HOME</t>
  </si>
  <si>
    <t>CHRISTIAN HEALTH CENTER</t>
  </si>
  <si>
    <t>THE PAVILION AT KENTON</t>
  </si>
  <si>
    <t>HIGHLANDS NURSING AND REHABILITATION</t>
  </si>
  <si>
    <t>THE GRANDVIEW NURSING AND REHABILITATION FACILITY</t>
  </si>
  <si>
    <t>SALEM SPRINGLAKE HEALTH &amp; REHABILITATION CENTER</t>
  </si>
  <si>
    <t>FULTON NURSING AND REHABILITATION, LLC</t>
  </si>
  <si>
    <t>COLONIAL CENTER</t>
  </si>
  <si>
    <t>AUBURN HEALTH CARE</t>
  </si>
  <si>
    <t>SIGNATURE HEALTHCARE AT SUMMIT MANOR REHAB &amp; WELLN</t>
  </si>
  <si>
    <t>SUNRISE MANOR NURSING HOME</t>
  </si>
  <si>
    <t>KENWOOD HEALTH AND REHABILITATION CENTER</t>
  </si>
  <si>
    <t>LANDMARK OF LANCASTER REHABILITATION AND NURSING C</t>
  </si>
  <si>
    <t>MAYFAIR MANOR</t>
  </si>
  <si>
    <t>BRADFORD HEIGHTS NURSING &amp; REHABILITATION</t>
  </si>
  <si>
    <t>TWIN RIVERS NURSING AND REHABILITATION CENTER</t>
  </si>
  <si>
    <t>SIGNATURE HEALTHCARE OF BOWLING GREEN</t>
  </si>
  <si>
    <t>BRIDGE POINT CENTER</t>
  </si>
  <si>
    <t>NHC HEALTHCARE, GLASGOW</t>
  </si>
  <si>
    <t>PIKEVILLE NURSING AND REHAB CENTER</t>
  </si>
  <si>
    <t>HILLCREEK REHAB AND CARE, LLC</t>
  </si>
  <si>
    <t>LANDMARK OF IROQUOIS PARK REHAB AND NURSING CENTER</t>
  </si>
  <si>
    <t>THE TERRACE NURSING AND REHABILITATION CENTER</t>
  </si>
  <si>
    <t>NIM HENSON GERIATRIC CENTER</t>
  </si>
  <si>
    <t>SIGNATURE HEALTHCARE OF ELIZABETHTOWN</t>
  </si>
  <si>
    <t>SIGNATURE HEALTHCARE AT HILLCREST</t>
  </si>
  <si>
    <t>LANDMARK OF LOUISVILLE REHABILITATION AND NURSING</t>
  </si>
  <si>
    <t>REDBANKS</t>
  </si>
  <si>
    <t>HILLCREST HEALTH AND REHABILITATION CENTER</t>
  </si>
  <si>
    <t>DANVILLE CENTRE FOR HEALTH &amp; REHABILITATION</t>
  </si>
  <si>
    <t>THE JORDAN CENTER</t>
  </si>
  <si>
    <t>FRANCISCAN HEALTH CARE CENTER</t>
  </si>
  <si>
    <t>TRADEWATER POINTE</t>
  </si>
  <si>
    <t>HAZARD HEALTH AND REHABILITATION CENTER</t>
  </si>
  <si>
    <t>WESLEY MANOR</t>
  </si>
  <si>
    <t>WESTMINSTER TERRACE</t>
  </si>
  <si>
    <t>NAZARETH HOME</t>
  </si>
  <si>
    <t>SIGNATURE HEALTHCARE OF GEORGETOWN</t>
  </si>
  <si>
    <t>MAYFIELD HEALTH AND REHABILITATION</t>
  </si>
  <si>
    <t>HOMESTEAD POST ACUTE</t>
  </si>
  <si>
    <t>CEDAR RIDGE HEALTH CAMPUS</t>
  </si>
  <si>
    <t>FOUNTAIN CIRCLE CARE &amp; REHABILITATION CENTER</t>
  </si>
  <si>
    <t>WILLIAMSBURG HEALTH AND REHABILITATION CENTER</t>
  </si>
  <si>
    <t>LANDMARK OF BARDSTOWN REHABILITATION AND NURSING</t>
  </si>
  <si>
    <t>KNOTT COUNTY HEALTH AND REHABILITATION CENTER</t>
  </si>
  <si>
    <t>RIVERVIEW HEALTH CARE CENTER</t>
  </si>
  <si>
    <t>SOMERWOODS NURSING AND REHABILITATION CENTER</t>
  </si>
  <si>
    <t>LIFE CARE CENTER OF MOREHEAD</t>
  </si>
  <si>
    <t>ROCKCASTLE REGIONAL HOSPITAL AND RESPIRATORY CARE</t>
  </si>
  <si>
    <t>FRANKFORT REHAB AND CARE, LLC</t>
  </si>
  <si>
    <t>LEXINGTON COUNTRY PLACE</t>
  </si>
  <si>
    <t>BARBOURVILLE HEALTH AND REHABILITATION CENTER</t>
  </si>
  <si>
    <t>LYNDON WOODS CARE &amp; REHAB, LLC</t>
  </si>
  <si>
    <t>HARLAN HEALTH AND REHABILITATION CENTER</t>
  </si>
  <si>
    <t>HOPKINS CENTER</t>
  </si>
  <si>
    <t>SIGNATURE HEALTHCARE OF MONROE COUNTY REHAB &amp; WELL</t>
  </si>
  <si>
    <t>SIGNATURE HEALTHCARE AT JEFFERSON MANOR REHAB &amp; WE</t>
  </si>
  <si>
    <t>BRADFORD SQUARE CENTER</t>
  </si>
  <si>
    <t>PARKVIEW NURSING &amp; REHABILITATION CENTER</t>
  </si>
  <si>
    <t>TUG VALLEY ARH SKILLED NURSING FACILITY</t>
  </si>
  <si>
    <t>CUMBERLAND NURSING AND REHABILITATION CENTER</t>
  </si>
  <si>
    <t>FLORENCE PARK CARE CENTER</t>
  </si>
  <si>
    <t>TREYTON OAK TOWERS</t>
  </si>
  <si>
    <t>CLIFTON OAKS CARE AND REHAB CENTER, LLC</t>
  </si>
  <si>
    <t>GRAYSON NURSING AND REHABILITATION</t>
  </si>
  <si>
    <t>LOUISVILLE EAST POST ACUTE</t>
  </si>
  <si>
    <t>SIGNATURE HEALTHCARE AT NORTH HARDIN REHAB &amp; WELLN</t>
  </si>
  <si>
    <t>GREENWOOD NURSING &amp; REHABILITATION CENTER</t>
  </si>
  <si>
    <t>BAPTIST HEALTH LA GRANGE</t>
  </si>
  <si>
    <t>ST MATTHEWS CARE AND REHAB CENTER, LLC</t>
  </si>
  <si>
    <t>HYDEN HEALTH AND REHABILITATION CENTER</t>
  </si>
  <si>
    <t>THE FORUM AT BROOKSIDE</t>
  </si>
  <si>
    <t>OAKVIEW NURSING &amp; REHABILITATION CENTER</t>
  </si>
  <si>
    <t>NORTHPOINT/LEXINGTON HEALTHCARE CENTER</t>
  </si>
  <si>
    <t>LETCHER MANOR</t>
  </si>
  <si>
    <t>SIGNATURE HEALTHCARE AT TANBARK REHAB &amp; WELLNESS C</t>
  </si>
  <si>
    <t>SIGNATURE HEALTHCARE OF CARROLLTON REHAB &amp; WELLNES</t>
  </si>
  <si>
    <t>MAYSVILLE NURSING AND REHABILITATION FACILITY</t>
  </si>
  <si>
    <t>CARMEL MANOR</t>
  </si>
  <si>
    <t>RIVERSIDE CARE &amp; REHABILITATION CENTER</t>
  </si>
  <si>
    <t>THE WILLOWS AT HARRODSBURG</t>
  </si>
  <si>
    <t>SIGNATURE HEALTHCARE OF MCCREARY COUNTY REHAB &amp; WE</t>
  </si>
  <si>
    <t>WOLFE COUNTY HEALTH AND REHABILITATION CENTER</t>
  </si>
  <si>
    <t>PINE MEADOWS POST ACUTE</t>
  </si>
  <si>
    <t>METCALFE HEALTH CARE CENTER</t>
  </si>
  <si>
    <t>SOMERSET NURSING AND REHABILITATION FACILITY</t>
  </si>
  <si>
    <t>NICHOLASVILLE NURSING &amp; REHABILITATION</t>
  </si>
  <si>
    <t>SALYERSVILLE NURSING AND REHABILITATION CENTER</t>
  </si>
  <si>
    <t>GOOD SHEPHERD HEALTH AND REHABILITATION</t>
  </si>
  <si>
    <t>BOWLING GREEN NURSING AND REHABILITATION CENTER</t>
  </si>
  <si>
    <t>ROSEDALE GREEN</t>
  </si>
  <si>
    <t>PROVIDENCE POINTE HEALTHCARE</t>
  </si>
  <si>
    <t>WESTERN STATE NURSING FACILITY</t>
  </si>
  <si>
    <t>BARREN COUNTY NURSING AND REHABILITATION</t>
  </si>
  <si>
    <t>LANDMARK OF ELKHORN CITY REHABILITATION AND NURSIN</t>
  </si>
  <si>
    <t>CALVERT CITY CONVALESCENT CENTER</t>
  </si>
  <si>
    <t>OWENSBORO CENTER</t>
  </si>
  <si>
    <t>CHEROKEE PARK REHABILITATION</t>
  </si>
  <si>
    <t>VANCEBURG REHAB AND CARE, LLC</t>
  </si>
  <si>
    <t>MIDDLESBORO NURSING AND REHABILITATION FACILITY</t>
  </si>
  <si>
    <t>MADONNA MANOR</t>
  </si>
  <si>
    <t>WINDSOR CARE CENTER</t>
  </si>
  <si>
    <t>MOUNTAIN VIEW NURSING AND REHABILITATION CENTER</t>
  </si>
  <si>
    <t>STANFORD CARE AND REHAB, LLC</t>
  </si>
  <si>
    <t>ROCKCASTLE HEALTH AND REHABILITATION CENTER</t>
  </si>
  <si>
    <t>SAYRE CHRISTIAN VILLAGE NURSING HOME</t>
  </si>
  <si>
    <t>SIGNATURE HEALTHCARE AT JACKSON MANOR REHAB &amp; WELL</t>
  </si>
  <si>
    <t>OAKMONT MANOR</t>
  </si>
  <si>
    <t>SHADY LAWN NURSING AND REHABILITATION CENTER</t>
  </si>
  <si>
    <t>CARTER NURSING AND REHABILITATION</t>
  </si>
  <si>
    <t>RIDGEWAY NURSING &amp; REHABILITATION FACILITY</t>
  </si>
  <si>
    <t>PARKVIEW POST-ACUTE AND REHABILITATION CENTER</t>
  </si>
  <si>
    <t>GREEN HILL REHAB AND CARE, LLC</t>
  </si>
  <si>
    <t>LAKE WAY NURSING AND REHABILITATION CENTER</t>
  </si>
  <si>
    <t>RIVERS EDGE NURSING AND REHABILITATION CENTER</t>
  </si>
  <si>
    <t>WURTLAND NURSING &amp; REHABILITATION</t>
  </si>
  <si>
    <t>DAWSON SPRINGS HEALTH AND REHABILITATION CENTER</t>
  </si>
  <si>
    <t>LANDMARK OF DANVILLE REHABILITATION AND NURSING CE</t>
  </si>
  <si>
    <t>GRANT CENTER</t>
  </si>
  <si>
    <t>ELIZABETHTOWN NURSING AND REHABILITATION CENTER</t>
  </si>
  <si>
    <t>CEDARS OF LEBANON NURSING CENTER</t>
  </si>
  <si>
    <t>JEFFERSONTOWN REHABILITATION</t>
  </si>
  <si>
    <t>CRITTENDEN COUNTY HEALTH &amp; REHABILITATION CENTER</t>
  </si>
  <si>
    <t>CUMBERLAND VALLEY MANOR</t>
  </si>
  <si>
    <t>GLENVIEW HEALTH CARE FACILITY</t>
  </si>
  <si>
    <t>OWSLEY COUNTY HEALTH CARE CENTER, INC</t>
  </si>
  <si>
    <t>WEST LIBERTY NURSING AND REHABILITATION</t>
  </si>
  <si>
    <t>SIGNATURE HEALTHCARE OF HARTFORD REHAB &amp; WELLNESS</t>
  </si>
  <si>
    <t>LORETTO MOTHERHOUSE INFIRMARY</t>
  </si>
  <si>
    <t>SIGNATURE HEALTHCARE AT HERITAGE HALL REHAB &amp; WELL</t>
  </si>
  <si>
    <t>MILLS NURSING &amp; REHABILITATION</t>
  </si>
  <si>
    <t>SOUTH SHORE NURSING &amp; REHABILITATION</t>
  </si>
  <si>
    <t>BRECKINRIDGE MEMORIAL NURSING FACILITY</t>
  </si>
  <si>
    <t>FAIR OAKS HEALTH AND REHABILITATION</t>
  </si>
  <si>
    <t>HARRODSBURG HEALTH &amp; REHABILITATION CENTER</t>
  </si>
  <si>
    <t>REGENCY CENTER</t>
  </si>
  <si>
    <t>REDBANKS COLONIAL TERRACE</t>
  </si>
  <si>
    <t>LANDMARK OF LAUREL CREEK REHABILITATION AND NURSIN</t>
  </si>
  <si>
    <t>MAPLE HEALTH AND REHABILITATION</t>
  </si>
  <si>
    <t>HARBORVIEW DOVER, LLC</t>
  </si>
  <si>
    <t>SANSBURY CARE CENTER</t>
  </si>
  <si>
    <t>HICKS GOLDEN YEARS NURSING HOME</t>
  </si>
  <si>
    <t>SIGNATURE HEALTHCARE AT SUMMERFIELD REHAB &amp; WELLNE</t>
  </si>
  <si>
    <t>REGIS WOODS</t>
  </si>
  <si>
    <t>HARDINSBURG NURSING AND REHABILITATION CENTER</t>
  </si>
  <si>
    <t>PRESTONSBURG HEALTH CARE CENTER</t>
  </si>
  <si>
    <t>THE WILLOWS AT SPRINGHURST</t>
  </si>
  <si>
    <t>RIDGEWOOD TERRACE NURSING HOME</t>
  </si>
  <si>
    <t>SPRING VIEW NURSING &amp; REHABILITATION</t>
  </si>
  <si>
    <t>THE EPISCOPAL CHURCH HOME</t>
  </si>
  <si>
    <t>SIGNATURE HEALTHCARE AT ROCKFORD REHAB &amp; WELLNESS</t>
  </si>
  <si>
    <t>STONECREEK HEALTH AND REHABILITATION</t>
  </si>
  <si>
    <t>CREEKWOOD NURSING &amp; REHABILITATION</t>
  </si>
  <si>
    <t>PIONEER TRACE GROUP, LLC</t>
  </si>
  <si>
    <t>CLINTON COUNTY CARE AND REHABILITATION CENTER</t>
  </si>
  <si>
    <t>PRINCETON NURSING &amp; REHABILITATION</t>
  </si>
  <si>
    <t>GREENVILLE NURSING AND REHABILITATION</t>
  </si>
  <si>
    <t>CHRISTIAN CARE CENTER OF KUTTAWA, LLC</t>
  </si>
  <si>
    <t>LIFE CARE CENTER OF LA CENTER</t>
  </si>
  <si>
    <t>CAL TURNER REHAB AND SPECIALTY CARE</t>
  </si>
  <si>
    <t>CLINTON-HICKMAN COUNTY NURSING FACILITY</t>
  </si>
  <si>
    <t>SIGNATURE HEALTHCARE OF SPENCER COUNTY</t>
  </si>
  <si>
    <t>ST ELIZABETH FT THOMAS SNF</t>
  </si>
  <si>
    <t>MORGANFIELD NURSING AND REHABILITATION CENTER</t>
  </si>
  <si>
    <t>CAMPBELLSVILLE NURSING AND REHABILITATION CENTER</t>
  </si>
  <si>
    <t>FRANKLIN-SIMPSON NURSING AND REHABILITATION CENTER</t>
  </si>
  <si>
    <t>GRAND HAVEN NURSING HOME</t>
  </si>
  <si>
    <t>KLONDIKE CENTER</t>
  </si>
  <si>
    <t>BEAVER DAM NURSING &amp; REHAB CENTER, INC</t>
  </si>
  <si>
    <t>SIGNATURE HEALTHCARE OF SOUTH LOUISVILLE</t>
  </si>
  <si>
    <t>SPRINGFIELD NURSING AND REHABILITATION CENTER</t>
  </si>
  <si>
    <t>LEE COUNTY CARE AND REHABILITATION CENTER</t>
  </si>
  <si>
    <t>CHRISTIAN HEIGHTS NURSING AND REHABILITATION CENTE</t>
  </si>
  <si>
    <t>IRVINE NURSING AND REHABILITATION CENTER</t>
  </si>
  <si>
    <t>SIGNATURE HEALTHCARE OF GLASGOW REHAB &amp; WELLNESS C</t>
  </si>
  <si>
    <t>GREEN ACRES HEALTHCARE</t>
  </si>
  <si>
    <t>SIGNATURE HEALTHCARE AT COLONIAL REHAB &amp; WELLNESS</t>
  </si>
  <si>
    <t>COVINGTON'S CONVALESCENT CENTER</t>
  </si>
  <si>
    <t>BRACKEN COUNTY NURSING &amp; REHABILITATION CENTER</t>
  </si>
  <si>
    <t>HERMITAGE CARE AND REHABILITATION CENTER</t>
  </si>
  <si>
    <t>SYCAMORE HEIGHTS HEALTH AND REHABILITATION</t>
  </si>
  <si>
    <t>SIGNATURE HEALTHCARE AT JEFFERSON PLACE REHAB &amp; WE</t>
  </si>
  <si>
    <t>SIGNATURE HEALTHCARE OF EAST LOUISVILLE</t>
  </si>
  <si>
    <t>STANTON NURSING AND REHABILITATION CENTER</t>
  </si>
  <si>
    <t>BRANDENBURG NURSING AND REHABILITATION CENTER</t>
  </si>
  <si>
    <t>FORDSVILLE NURSING AND REHABILITATION CENTER</t>
  </si>
  <si>
    <t>RIVER VALLEY NURSING HOME</t>
  </si>
  <si>
    <t>BEDFORD SPRINGS HEALTH AND REHABILITATION</t>
  </si>
  <si>
    <t>ROBERTSON COUNTY HEALTH CARE FACILITY</t>
  </si>
  <si>
    <t>GALLATIN NURSING &amp; REHAB</t>
  </si>
  <si>
    <t>KINDRED HOSPITAL - LOUISVILLE</t>
  </si>
  <si>
    <t>NEW CASTLE NURSING &amp; REHAB</t>
  </si>
  <si>
    <t>GLASGOW STATE NURSING FACILITY</t>
  </si>
  <si>
    <t>OWENTON CENTER</t>
  </si>
  <si>
    <t>CORBIN HEALTH AND REHABILITATION CENTER</t>
  </si>
  <si>
    <t>MASONIC HOME OF SHELBYVILLE</t>
  </si>
  <si>
    <t>MARTIN COUNTY HEALTH CARE FACILITY</t>
  </si>
  <si>
    <t>SIGNATURE HEALTHCARE OF HART COUNTY REHAB &amp; WELLNE</t>
  </si>
  <si>
    <t>COUNTRYSIDE CENTER FOR REHABILITATION AND NURSING</t>
  </si>
  <si>
    <t>HIGHLANDSPRING OF FT THOMAS</t>
  </si>
  <si>
    <t>BEREA HEALTH AND REHABILITATION</t>
  </si>
  <si>
    <t>T J SAMSON COMMUNITY HOSPITAL</t>
  </si>
  <si>
    <t>MASONIC HOME OF LOUISVILLE</t>
  </si>
  <si>
    <t>WOODLAND OAKS</t>
  </si>
  <si>
    <t>ST ELIZABETH FLORENCE SNF</t>
  </si>
  <si>
    <t>THE TRANSITIONAL CARE CENTER OF OWENSBORO</t>
  </si>
  <si>
    <t>HEARTLAND VILLA CENTER</t>
  </si>
  <si>
    <t>HEARTHSTONE PLACE</t>
  </si>
  <si>
    <t>EDMONSON CENTER</t>
  </si>
  <si>
    <t>HENDERSON NURSING AND REHABILITATION CENTER</t>
  </si>
  <si>
    <t>LAKE CUMBERLAND REGIONAL HOSPITAL SCU</t>
  </si>
  <si>
    <t>LIBERTY CARE AND REHABILITATION CENTER</t>
  </si>
  <si>
    <t>CRESTVIEW CENTER</t>
  </si>
  <si>
    <t>RIVER'S BEND RETIREMENT COMMUNITY</t>
  </si>
  <si>
    <t>MOUNTAIN MANOR OF PAINTSVILLE</t>
  </si>
  <si>
    <t>ELLIOTT NURSING AND REHABILITATION</t>
  </si>
  <si>
    <t>BOYD NURSING AND REHABILITATION</t>
  </si>
  <si>
    <t>BAPTIST HEALTH HARDIN</t>
  </si>
  <si>
    <t>CLARK REGIONAL MEDICAL CENTER</t>
  </si>
  <si>
    <t>TRI-CITIES NURSING AND REHABILITATION CENTER</t>
  </si>
  <si>
    <t>THE HERITAGE</t>
  </si>
  <si>
    <t>MAGNOLIA VILLAGE</t>
  </si>
  <si>
    <t>WELLINGTON PARC OF OWENSBORO</t>
  </si>
  <si>
    <t>THE VILLAGE OF LEBANON II, LLC</t>
  </si>
  <si>
    <t>RICHWOOD NURSING &amp; REHAB</t>
  </si>
  <si>
    <t>VILLAGE CARE CENTER</t>
  </si>
  <si>
    <t>NAZARETH HOME CLIFTON</t>
  </si>
  <si>
    <t>KENSINGTON CENTER</t>
  </si>
  <si>
    <t>CAMBRIDGE PLACE GROUP, LLC</t>
  </si>
  <si>
    <t>WOODCREST NURSING AND REHABILITATION CENTER</t>
  </si>
  <si>
    <t>BLUEGRASS CARE &amp; REHABILITATION CENTER</t>
  </si>
  <si>
    <t>VILLASPRING OF ERLANGER</t>
  </si>
  <si>
    <t>KINGSBROOK LIFECARE CENTER</t>
  </si>
  <si>
    <t>TELFORD TERRACE</t>
  </si>
  <si>
    <t>VALHALLA POST ACUTE</t>
  </si>
  <si>
    <t>SENECA PLACE</t>
  </si>
  <si>
    <t>GLEN RIDGE HEALTH CAMPUS</t>
  </si>
  <si>
    <t>PARK TERRACE HEALTH CAMPUS</t>
  </si>
  <si>
    <t>BROOKDALE RICHMOND PLACE SNF</t>
  </si>
  <si>
    <t>BEDROCK HC AT GREEN MEADOWS, LLC</t>
  </si>
  <si>
    <t>BRECKINRIDGE PLACE</t>
  </si>
  <si>
    <t>WESTPORT PLACE HEALTH CAMPUS</t>
  </si>
  <si>
    <t>CARDINAL HILL SKILLED REHABILITATION UNIT</t>
  </si>
  <si>
    <t>LANDMARK OF RIVER CITY REHABILITATION AND NURSING</t>
  </si>
  <si>
    <t>CLINTON PLACE</t>
  </si>
  <si>
    <t>THE WILLOWS AT HAMBURG</t>
  </si>
  <si>
    <t>PAUL E PATTON EASTERN KY VETERANS CENTER</t>
  </si>
  <si>
    <t>JOSEPH EDDIE BALLARD WESTERN KENTUCKY VETERANS CEN</t>
  </si>
  <si>
    <t>THOMSON-HOOD VETERANS CENTER</t>
  </si>
  <si>
    <t>THE WILLOWS AT CITATION</t>
  </si>
  <si>
    <t>COLDSPRING TRANSITIONAL CARE CENTER</t>
  </si>
  <si>
    <t>SIGNATURE HEALTHCARE AT U OF L MARY &amp; ELIZABETH H</t>
  </si>
  <si>
    <t>FOREST SPRINGS HEALTH CAMPUS</t>
  </si>
  <si>
    <t>THE HOME PLACE AT MIDWAY</t>
  </si>
  <si>
    <t>EMERALD TRACE</t>
  </si>
  <si>
    <t>THE WILLOWS AT FRITZ FARM</t>
  </si>
  <si>
    <t>RADCLIFF VETERANS CENTER</t>
  </si>
  <si>
    <t>THE SEASONS AT ALEXANDRIA</t>
  </si>
  <si>
    <t>THE SPRINGS AT STONY BROOK</t>
  </si>
  <si>
    <t>BOONESPRING TRANSITIONAL CARE CENTER, LLC</t>
  </si>
  <si>
    <t>MASONIC HOME</t>
  </si>
  <si>
    <t>FLORENCE</t>
  </si>
  <si>
    <t>RUSSELLVILLE</t>
  </si>
  <si>
    <t>MARION</t>
  </si>
  <si>
    <t>ASHLAND</t>
  </si>
  <si>
    <t>BUTLER</t>
  </si>
  <si>
    <t>JACKSON</t>
  </si>
  <si>
    <t>GREENVILLE</t>
  </si>
  <si>
    <t>HARTFORD</t>
  </si>
  <si>
    <t>AUBURN</t>
  </si>
  <si>
    <t>MONTICELLO</t>
  </si>
  <si>
    <t>BENTON</t>
  </si>
  <si>
    <t>SALEM</t>
  </si>
  <si>
    <t>BOONEVILLE</t>
  </si>
  <si>
    <t>CARLISLE</t>
  </si>
  <si>
    <t>CLINTON</t>
  </si>
  <si>
    <t>DANVILLE</t>
  </si>
  <si>
    <t>RICHMOND</t>
  </si>
  <si>
    <t>LANCASTER</t>
  </si>
  <si>
    <t>LOUISVILLE</t>
  </si>
  <si>
    <t>SPRINGFIELD</t>
  </si>
  <si>
    <t>MANCHESTER</t>
  </si>
  <si>
    <t>GEORGETOWN</t>
  </si>
  <si>
    <t>NEW CASTLE</t>
  </si>
  <si>
    <t>AUGUSTA</t>
  </si>
  <si>
    <t>CALHOUN</t>
  </si>
  <si>
    <t>CARROLLTON</t>
  </si>
  <si>
    <t>COVINGTON</t>
  </si>
  <si>
    <t>MIDWAY</t>
  </si>
  <si>
    <t>FRANKLIN</t>
  </si>
  <si>
    <t>ALBANY</t>
  </si>
  <si>
    <t>PRINCETON</t>
  </si>
  <si>
    <t>SHELBYVILLE</t>
  </si>
  <si>
    <t>MOUNT VERNON</t>
  </si>
  <si>
    <t>LEBANON</t>
  </si>
  <si>
    <t>COLUMBIA</t>
  </si>
  <si>
    <t>LA GRANGE</t>
  </si>
  <si>
    <t>MOUNT STERLING</t>
  </si>
  <si>
    <t>WINCHESTER</t>
  </si>
  <si>
    <t>WARSAW</t>
  </si>
  <si>
    <t>LAWRENCEBURG</t>
  </si>
  <si>
    <t>BEDFORD</t>
  </si>
  <si>
    <t>GREENSBURG</t>
  </si>
  <si>
    <t>FRANKFORT</t>
  </si>
  <si>
    <t>LIBERTY</t>
  </si>
  <si>
    <t>ALEXANDRIA</t>
  </si>
  <si>
    <t>MORGANTOWN</t>
  </si>
  <si>
    <t>STANTON</t>
  </si>
  <si>
    <t>HARLAN</t>
  </si>
  <si>
    <t>WEST LIBERTY</t>
  </si>
  <si>
    <t>WILLIAMSBURG</t>
  </si>
  <si>
    <t>LONDON</t>
  </si>
  <si>
    <t>MURRAY</t>
  </si>
  <si>
    <t>MADISONVILLE</t>
  </si>
  <si>
    <t>CAMPBELLSVILLE</t>
  </si>
  <si>
    <t>FULTON</t>
  </si>
  <si>
    <t>BOWLING GREEN</t>
  </si>
  <si>
    <t>HODGENVILLE</t>
  </si>
  <si>
    <t>LEXINGTON</t>
  </si>
  <si>
    <t>HOPKINSVILLE</t>
  </si>
  <si>
    <t>OWENSBORO</t>
  </si>
  <si>
    <t>GLASGOW</t>
  </si>
  <si>
    <t>PIKEVILLE</t>
  </si>
  <si>
    <t>BEREA</t>
  </si>
  <si>
    <t>ELIZABETHTOWN</t>
  </si>
  <si>
    <t>HENDERSON</t>
  </si>
  <si>
    <t>CORBIN</t>
  </si>
  <si>
    <t>LOUISA</t>
  </si>
  <si>
    <t>DAWSON SPRINGS</t>
  </si>
  <si>
    <t>HAZARD</t>
  </si>
  <si>
    <t>MAYFIELD</t>
  </si>
  <si>
    <t>CYNTHIANA</t>
  </si>
  <si>
    <t>BARDSTOWN</t>
  </si>
  <si>
    <t>HINDMAN</t>
  </si>
  <si>
    <t>PRESTONSBURG</t>
  </si>
  <si>
    <t>SOMERSET</t>
  </si>
  <si>
    <t>MOREHEAD</t>
  </si>
  <si>
    <t>BARBOURVILLE</t>
  </si>
  <si>
    <t>WOODBURN</t>
  </si>
  <si>
    <t>TOMPKINSVILLE</t>
  </si>
  <si>
    <t>PADUCAH</t>
  </si>
  <si>
    <t>SOUTH WILLIAMSON</t>
  </si>
  <si>
    <t>LEITCHFIELD</t>
  </si>
  <si>
    <t>RADCLIFF</t>
  </si>
  <si>
    <t>HYDEN</t>
  </si>
  <si>
    <t>CALVERT CITY</t>
  </si>
  <si>
    <t>WHITESBURG</t>
  </si>
  <si>
    <t>MAYSVILLE</t>
  </si>
  <si>
    <t>FORT THOMAS</t>
  </si>
  <si>
    <t>HARRODSBURG</t>
  </si>
  <si>
    <t>PINE KNOT</t>
  </si>
  <si>
    <t>CAMPTON</t>
  </si>
  <si>
    <t>EDMONTON</t>
  </si>
  <si>
    <t>NICHOLASVILLE</t>
  </si>
  <si>
    <t>SALYERSVILLE</t>
  </si>
  <si>
    <t>PHELPS</t>
  </si>
  <si>
    <t>ELKHORN CITY</t>
  </si>
  <si>
    <t>VANCEBURG</t>
  </si>
  <si>
    <t>MIDDLESBORO</t>
  </si>
  <si>
    <t>VILLA HILLS</t>
  </si>
  <si>
    <t>PINEVILLE</t>
  </si>
  <si>
    <t>STANFORD</t>
  </si>
  <si>
    <t>BRODHEAD</t>
  </si>
  <si>
    <t>ANNVILLE</t>
  </si>
  <si>
    <t>FLATWOODS</t>
  </si>
  <si>
    <t>CADIZ</t>
  </si>
  <si>
    <t>GRAYSON</t>
  </si>
  <si>
    <t>OWINGSVILLE</t>
  </si>
  <si>
    <t>PROSPECT</t>
  </si>
  <si>
    <t>WURTLAND</t>
  </si>
  <si>
    <t>WILLIAMSTOWN</t>
  </si>
  <si>
    <t>JEFFERSONTOWN</t>
  </si>
  <si>
    <t>BURKESVILLE</t>
  </si>
  <si>
    <t>NERINX</t>
  </si>
  <si>
    <t>SOUTH SHORE</t>
  </si>
  <si>
    <t>HARDINSBURG</t>
  </si>
  <si>
    <t>JAMESTOWN</t>
  </si>
  <si>
    <t>SEBREE</t>
  </si>
  <si>
    <t>SAINT CATHARINE</t>
  </si>
  <si>
    <t>FLEMINGSBURG</t>
  </si>
  <si>
    <t>KUTTAWA</t>
  </si>
  <si>
    <t>LA CENTER</t>
  </si>
  <si>
    <t>SCOTTSVILLE</t>
  </si>
  <si>
    <t>TAYLORSVILLE</t>
  </si>
  <si>
    <t>MORGANFIELD</t>
  </si>
  <si>
    <t>BEAVER DAM</t>
  </si>
  <si>
    <t>BEATTYVILLE</t>
  </si>
  <si>
    <t>PEMBROKE</t>
  </si>
  <si>
    <t>IRVINE</t>
  </si>
  <si>
    <t>BRANDENBURG</t>
  </si>
  <si>
    <t>FORDSVILLE</t>
  </si>
  <si>
    <t>MOUNT OLIVET</t>
  </si>
  <si>
    <t>OWENTON</t>
  </si>
  <si>
    <t>INEZ</t>
  </si>
  <si>
    <t>HORSE CAVE</t>
  </si>
  <si>
    <t>BARDWELL</t>
  </si>
  <si>
    <t>LEWISPORT</t>
  </si>
  <si>
    <t>ELKTON</t>
  </si>
  <si>
    <t>BROWNSVILLE</t>
  </si>
  <si>
    <t>PAINTSVILLE</t>
  </si>
  <si>
    <t>SANDY HOOK</t>
  </si>
  <si>
    <t>CUMBERLAND</t>
  </si>
  <si>
    <t>ERLANGER</t>
  </si>
  <si>
    <t>ELSMERE</t>
  </si>
  <si>
    <t>MOUNT WASHINGTON</t>
  </si>
  <si>
    <t>HANSON</t>
  </si>
  <si>
    <t>WILMORE</t>
  </si>
  <si>
    <t>COLD SPRING</t>
  </si>
  <si>
    <t>UNION</t>
  </si>
  <si>
    <t>Jackson</t>
  </si>
  <si>
    <t>Jefferson</t>
  </si>
  <si>
    <t>Montgomery</t>
  </si>
  <si>
    <t>Marshall</t>
  </si>
  <si>
    <t>Franklin</t>
  </si>
  <si>
    <t>Morgan</t>
  </si>
  <si>
    <t>Perry</t>
  </si>
  <si>
    <t>Madison</t>
  </si>
  <si>
    <t>Washington</t>
  </si>
  <si>
    <t>Clay</t>
  </si>
  <si>
    <t>Lawrence</t>
  </si>
  <si>
    <t>Shelby</t>
  </si>
  <si>
    <t>Marion</t>
  </si>
  <si>
    <t>Fayette</t>
  </si>
  <si>
    <t>Russell</t>
  </si>
  <si>
    <t>Butler</t>
  </si>
  <si>
    <t>Lee</t>
  </si>
  <si>
    <t>Pike</t>
  </si>
  <si>
    <t>Monroe</t>
  </si>
  <si>
    <t>Henry</t>
  </si>
  <si>
    <t>Johnson</t>
  </si>
  <si>
    <t>Union</t>
  </si>
  <si>
    <t>Boone</t>
  </si>
  <si>
    <t>Crittenden</t>
  </si>
  <si>
    <t>Pulaski</t>
  </si>
  <si>
    <t>Clark</t>
  </si>
  <si>
    <t>Carroll</t>
  </si>
  <si>
    <t>Fulton</t>
  </si>
  <si>
    <t>Grant</t>
  </si>
  <si>
    <t>Lincoln</t>
  </si>
  <si>
    <t>Logan</t>
  </si>
  <si>
    <t>Martin</t>
  </si>
  <si>
    <t>Taylor</t>
  </si>
  <si>
    <t>Floyd</t>
  </si>
  <si>
    <t>Warren</t>
  </si>
  <si>
    <t>Hancock</t>
  </si>
  <si>
    <t>Wayne</t>
  </si>
  <si>
    <t>Hart</t>
  </si>
  <si>
    <t>Knox</t>
  </si>
  <si>
    <t>Mc Lean</t>
  </si>
  <si>
    <t>Christian</t>
  </si>
  <si>
    <t>Woodford</t>
  </si>
  <si>
    <t>Clinton</t>
  </si>
  <si>
    <t>Livingston</t>
  </si>
  <si>
    <t>Mason</t>
  </si>
  <si>
    <t>Hardin</t>
  </si>
  <si>
    <t>Mercer</t>
  </si>
  <si>
    <t>Cumberland</t>
  </si>
  <si>
    <t>Gallatin</t>
  </si>
  <si>
    <t>Henderson</t>
  </si>
  <si>
    <t>Scott</t>
  </si>
  <si>
    <t>Allen</t>
  </si>
  <si>
    <t>Whitley</t>
  </si>
  <si>
    <t>Daviess</t>
  </si>
  <si>
    <t>Spencer</t>
  </si>
  <si>
    <t>Harrison</t>
  </si>
  <si>
    <t>Ohio</t>
  </si>
  <si>
    <t>Owen</t>
  </si>
  <si>
    <t>Webster</t>
  </si>
  <si>
    <t>Lyon</t>
  </si>
  <si>
    <t>Adair</t>
  </si>
  <si>
    <t>Anderson</t>
  </si>
  <si>
    <t>Meade</t>
  </si>
  <si>
    <t>Laurel</t>
  </si>
  <si>
    <t>Calloway</t>
  </si>
  <si>
    <t>Muhlenberg</t>
  </si>
  <si>
    <t>Hopkins</t>
  </si>
  <si>
    <t>Nicholas</t>
  </si>
  <si>
    <t>Kenton</t>
  </si>
  <si>
    <t>Larue</t>
  </si>
  <si>
    <t>Garrard</t>
  </si>
  <si>
    <t>Barren</t>
  </si>
  <si>
    <t>Breathitt</t>
  </si>
  <si>
    <t>Boyle</t>
  </si>
  <si>
    <t>Graves</t>
  </si>
  <si>
    <t>Nelson</t>
  </si>
  <si>
    <t>Knott</t>
  </si>
  <si>
    <t>Rowan</t>
  </si>
  <si>
    <t>Rockcastle</t>
  </si>
  <si>
    <t>Harlan</t>
  </si>
  <si>
    <t>Mc Cracken</t>
  </si>
  <si>
    <t>Grayson</t>
  </si>
  <si>
    <t>Oldham</t>
  </si>
  <si>
    <t>Leslie</t>
  </si>
  <si>
    <t>Letcher</t>
  </si>
  <si>
    <t>Campbell</t>
  </si>
  <si>
    <t>Mc Creary</t>
  </si>
  <si>
    <t>Wolfe</t>
  </si>
  <si>
    <t>Metcalfe</t>
  </si>
  <si>
    <t>Jessamine</t>
  </si>
  <si>
    <t>Magoffin</t>
  </si>
  <si>
    <t>Lewis</t>
  </si>
  <si>
    <t>Bell</t>
  </si>
  <si>
    <t>Greenup</t>
  </si>
  <si>
    <t>Trigg</t>
  </si>
  <si>
    <t>Carter</t>
  </si>
  <si>
    <t>Bath</t>
  </si>
  <si>
    <t>Green</t>
  </si>
  <si>
    <t>Owsley</t>
  </si>
  <si>
    <t>Breckinridge</t>
  </si>
  <si>
    <t>Fleming</t>
  </si>
  <si>
    <t>Caldwell</t>
  </si>
  <si>
    <t>Ballard</t>
  </si>
  <si>
    <t>Hickman</t>
  </si>
  <si>
    <t>Simpson</t>
  </si>
  <si>
    <t>Estill</t>
  </si>
  <si>
    <t>Bracken</t>
  </si>
  <si>
    <t>Powell</t>
  </si>
  <si>
    <t>Pendleton</t>
  </si>
  <si>
    <t>Trimble</t>
  </si>
  <si>
    <t>Robertson</t>
  </si>
  <si>
    <t>Carlisle</t>
  </si>
  <si>
    <t>Boyd</t>
  </si>
  <si>
    <t>Todd</t>
  </si>
  <si>
    <t>Edmonson</t>
  </si>
  <si>
    <t>Casey</t>
  </si>
  <si>
    <t>Elliott</t>
  </si>
  <si>
    <t>Bullitt</t>
  </si>
  <si>
    <t>State</t>
  </si>
  <si>
    <t>Provider Number</t>
  </si>
  <si>
    <t>Provider</t>
  </si>
  <si>
    <t>County</t>
  </si>
  <si>
    <t>MDS Census</t>
  </si>
  <si>
    <t>RN Hours</t>
  </si>
  <si>
    <t>LPN Hours</t>
  </si>
  <si>
    <t>CNA Hours</t>
  </si>
  <si>
    <t>RN Admin Hours</t>
  </si>
  <si>
    <t>RN DON Hours</t>
  </si>
  <si>
    <t>RN Hours Contract</t>
  </si>
  <si>
    <t>LPN Hours Contract</t>
  </si>
  <si>
    <t>CNA Hours Contract</t>
  </si>
  <si>
    <t>Percent CNA Contract</t>
  </si>
  <si>
    <t>Percent RN Contract</t>
  </si>
  <si>
    <t>CNA</t>
  </si>
  <si>
    <t>HPRD</t>
  </si>
  <si>
    <t>LPN</t>
  </si>
  <si>
    <t>City</t>
  </si>
  <si>
    <t>Total Hours Nurse Staffing</t>
  </si>
  <si>
    <t>RN Hours (w/ Admin, DON)</t>
  </si>
  <si>
    <t>LPN Hours (w/ Admin)</t>
  </si>
  <si>
    <t>LPN Admin Hours</t>
  </si>
  <si>
    <t>Med Aide/Tech Hours</t>
  </si>
  <si>
    <t>Total CNA, NA in Training, Med Aide/Tech Hours</t>
  </si>
  <si>
    <t>NA in Training Hours</t>
  </si>
  <si>
    <t>Total Contract Hours</t>
  </si>
  <si>
    <t>Total Nurse Staff HPRD</t>
  </si>
  <si>
    <t>Percent Contract Hours</t>
  </si>
  <si>
    <t>Percent Med Aide/Tech Contract</t>
  </si>
  <si>
    <t>Percent NA in Training Contract</t>
  </si>
  <si>
    <t>Percent LPN Admin Contract</t>
  </si>
  <si>
    <t>Percent LPN Only Contract</t>
  </si>
  <si>
    <t>LPN Contract Hours (w/ Admin)</t>
  </si>
  <si>
    <t>Percent CNA/NA/Med Aide Contract</t>
  </si>
  <si>
    <t>CNA/NA/Med Aide Contract Hours</t>
  </si>
  <si>
    <t>Percent LPN ALL Contract</t>
  </si>
  <si>
    <t>Percent RN DON Contract</t>
  </si>
  <si>
    <t>Percent RN Admin Contract</t>
  </si>
  <si>
    <t>RN Hours Contract (W/ Admin, DON)</t>
  </si>
  <si>
    <t>Percent RN Contract ALL</t>
  </si>
  <si>
    <t>RN DON Hours Contract</t>
  </si>
  <si>
    <t>LPN Admin Hours Contract</t>
  </si>
  <si>
    <t>RN Admin Hours Contract</t>
  </si>
  <si>
    <t>Med Aide Hours Contract</t>
  </si>
  <si>
    <t>Region Number</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</si>
  <si>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</si>
  <si>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</si>
  <si>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</si>
  <si>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</si>
  <si>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</si>
  <si>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</si>
  <si>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</si>
  <si>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</si>
  <si>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</si>
  <si>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Total Social Work HPRD</t>
  </si>
  <si>
    <t>Qualified Activities Professional Hours</t>
  </si>
  <si>
    <t>Other Activities Professional Hours</t>
  </si>
  <si>
    <t>Combined Activities HPRD</t>
  </si>
  <si>
    <t>Occupational Therapist Hours</t>
  </si>
  <si>
    <t>OT Assistant Hours</t>
  </si>
  <si>
    <t>OT Aide Hours</t>
  </si>
  <si>
    <t>OT HPRD (incl. Assistant &amp; Aide)</t>
  </si>
  <si>
    <t>Physical Therapist (PT) Hours</t>
  </si>
  <si>
    <t>PT Assistant Hours</t>
  </si>
  <si>
    <t>PT Aide Hours</t>
  </si>
  <si>
    <r>
      <t>PT HPRD (incl. Assis</t>
    </r>
    <r>
      <rPr>
        <sz val="11"/>
        <color theme="1"/>
        <rFont val="Calibri"/>
        <family val="2"/>
        <scheme val="minor"/>
      </rPr>
      <t>tant &amp; Aide)</t>
    </r>
  </si>
  <si>
    <t>Mental Health Service Worker Hours</t>
  </si>
  <si>
    <t>Therapeutic Recreation Specialist</t>
  </si>
  <si>
    <t>Clinical Nurse Specialist Hours</t>
  </si>
  <si>
    <t>Feeding Assistant Hours</t>
  </si>
  <si>
    <t>Respiratory Therapy Technician Hours</t>
  </si>
  <si>
    <t>Respiratory Therapist Hours</t>
  </si>
  <si>
    <t>Other Physician Hours</t>
  </si>
  <si>
    <t>Med Aide/Tech</t>
  </si>
  <si>
    <t>NA in Training Hours Contract</t>
  </si>
  <si>
    <t>Med Aide/Tech Hours Contract</t>
  </si>
  <si>
    <t>Total RN</t>
  </si>
  <si>
    <t>Total Nurse Staff</t>
  </si>
  <si>
    <t>Average</t>
  </si>
  <si>
    <t>Total Facilities</t>
  </si>
  <si>
    <t>Total Residents</t>
  </si>
  <si>
    <t>NA TR</t>
  </si>
  <si>
    <t>NA TR Hours</t>
  </si>
  <si>
    <t>NA TR Hours Contract</t>
  </si>
  <si>
    <t>*</t>
  </si>
  <si>
    <t>Facility MDS Census Average</t>
  </si>
  <si>
    <t>RN Hours (excl. Admin, DON)</t>
  </si>
  <si>
    <t>LPN Hours (excl. Admin)</t>
  </si>
  <si>
    <t>Total CNA, NA TR, Med Aide/Tech Hours</t>
  </si>
  <si>
    <t>Total RN Hours (w/ Admin, DON)</t>
  </si>
  <si>
    <t>Total LPN Hours (w/ Admin)</t>
  </si>
  <si>
    <t>Total Nurse Staffing</t>
  </si>
  <si>
    <t>RN (excl. Admin, DON)</t>
  </si>
  <si>
    <t>RN Admin</t>
  </si>
  <si>
    <t>RN DON</t>
  </si>
  <si>
    <t>Total LPN</t>
  </si>
  <si>
    <t>LPN Admin</t>
  </si>
  <si>
    <t>Total Contract</t>
  </si>
  <si>
    <t>Staffing Category</t>
  </si>
  <si>
    <t>LPN (excl. Admin)</t>
  </si>
  <si>
    <t>Total CNA, NA TR, Med Aide/Tech</t>
  </si>
  <si>
    <t xml:space="preserve">RN </t>
  </si>
  <si>
    <t xml:space="preserve">RN Admin </t>
  </si>
  <si>
    <t xml:space="preserve">RN DON </t>
  </si>
  <si>
    <t xml:space="preserve">LPN </t>
  </si>
  <si>
    <t xml:space="preserve">LPN Admin </t>
  </si>
  <si>
    <t xml:space="preserve">CNA </t>
  </si>
  <si>
    <t xml:space="preserve">NA TR </t>
  </si>
  <si>
    <t xml:space="preserve">Med Aide </t>
  </si>
  <si>
    <t>Contract Hours</t>
  </si>
  <si>
    <t>RN</t>
  </si>
  <si>
    <t>Percentage of Total</t>
  </si>
  <si>
    <t>Total Non-Contract</t>
  </si>
  <si>
    <t>Total Contract %</t>
  </si>
  <si>
    <t>State Total</t>
  </si>
  <si>
    <t>Combined CNA, NA TR, Med Aide/Tech</t>
  </si>
  <si>
    <t>Total Direct Care Staff Hours</t>
  </si>
  <si>
    <t>Total Direct Care Staffing</t>
  </si>
  <si>
    <t>Glossary</t>
  </si>
  <si>
    <t>Certified Nursing Assistant</t>
  </si>
  <si>
    <t>Hours Per Resident Day</t>
  </si>
  <si>
    <t>Licensed Practical Nurse</t>
  </si>
  <si>
    <t>Medication Aide</t>
  </si>
  <si>
    <t>Nurse Aide in Training</t>
  </si>
  <si>
    <t>NP</t>
  </si>
  <si>
    <t>Nurse Practitioner</t>
  </si>
  <si>
    <t>Nurse Aides</t>
  </si>
  <si>
    <t>Includes CNA, Nurse Aide in Training, Med Aide/Tech</t>
  </si>
  <si>
    <t>OT</t>
  </si>
  <si>
    <t>Occupational Therapist</t>
  </si>
  <si>
    <t>PA</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</si>
  <si>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</si>
  <si>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</si>
  <si>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</si>
  <si>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</si>
  <si>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</si>
  <si>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</si>
  <si>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</si>
  <si>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</si>
  <si>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</si>
  <si>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</si>
  <si>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</si>
  <si>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</si>
  <si>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</si>
  <si>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</si>
  <si>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</si>
  <si>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</si>
  <si>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</si>
  <si>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</si>
  <si>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Total Direct Care Staff HPRD</t>
  </si>
  <si>
    <t>Total RN Staff HPRD</t>
  </si>
  <si>
    <t>Total RN Care Staff HPRD (excl. Admin/DON)</t>
  </si>
  <si>
    <t>Total RN HPRD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</si>
</sst>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8"/>
      <name val="Calibri"/>
      <family val="2"/>
      <scheme val="minor"/>
    </font>
    <font>
      <b/>
      <sz val="11"/>
      <color theme="1"/>
      <name val="Calibri"/>
      <family val="2"/>
    </font>
    <font>
      <sz val="11"/>
      <color theme="1"/>
      <name val="Calibri"/>
      <family val="2"/>
    </font>
    <font>
      <b/>
      <sz val="11"/>
      <color theme="1"/>
      <name val="Calibri"/>
      <family val="2"/>
      <scheme val="minor"/>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40">
    <xf numFmtId="0" fontId="0" fillId="0" borderId="0" xfId="0"/>
    <xf numFmtId="0" fontId="0" fillId="0" borderId="0" xfId="0"/>
    <xf numFmtId="0" fontId="2" fillId="0" borderId="0" xfId="0" applyFont="1"/>
    <xf numFmtId="4" fontId="0" fillId="0" borderId="0" xfId="0" applyNumberFormat="1"/>
    <xf numFmtId="10" fontId="0" fillId="0" borderId="0" xfId="0" applyNumberFormat="1"/>
    <xf numFmtId="0" fontId="0" fillId="0" borderId="0" xfId="0" applyAlignment="1">
      <alignment wrapText="1"/>
    </xf>
    <xf numFmtId="10" fontId="0" fillId="0" borderId="0" xfId="0" applyNumberFormat="1" applyAlignment="1">
      <alignment wrapText="1"/>
    </xf>
    <xf numFmtId="2" fontId="5" fillId="0" borderId="0" xfId="1" applyNumberFormat="1" applyFont="1" applyFill="1" applyBorder="1" applyAlignment="1">
      <alignment vertical="top"/>
    </xf>
    <xf numFmtId="0" fontId="4" fillId="0" borderId="1" xfId="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2" fontId="8" fillId="0" borderId="2" xfId="1" applyNumberFormat="1" applyFont="1" applyFill="1" applyBorder="1" applyAlignment="1">
      <alignment vertical="top"/>
    </xf>
    <xf numFmtId="3" fontId="2" fillId="0" borderId="0" xfId="0" applyNumberFormat="1" applyFont="1"/>
    <xf numFmtId="0" fontId="0" fillId="0" borderId="0" xfId="0" applyNumberFormat="1"/>
    <xf numFmtId="2" fontId="8" fillId="0" borderId="0" xfId="1" applyNumberFormat="1" applyFont="1" applyFill="1" applyBorder="1" applyAlignment="1">
      <alignment vertical="top"/>
    </xf>
    <xf numFmtId="2" fontId="3" fillId="2" borderId="0" xfId="0" applyNumberFormat="1" applyFont="1" applyFill="1" applyBorder="1" applyAlignment="1">
      <alignment horizontal="left" wrapText="1"/>
    </xf>
    <xf numFmtId="0" fontId="0" fillId="0" borderId="0" xfId="0" applyAlignment="1">
      <alignment horizontal="left" wrapText="1"/>
    </xf>
    <xf numFmtId="3" fontId="0" fillId="0" borderId="0" xfId="0" applyNumberFormat="1"/>
    <xf numFmtId="0" fontId="9" fillId="0" borderId="1" xfId="0" applyFont="1" applyFill="1" applyBorder="1"/>
    <xf numFmtId="3" fontId="5" fillId="0" borderId="4" xfId="1" applyNumberFormat="1" applyFont="1" applyFill="1" applyBorder="1" applyAlignment="1">
      <alignment vertical="top"/>
    </xf>
    <xf numFmtId="0" fontId="2" fillId="0" borderId="0" xfId="0" applyFont="1" applyAlignment="1">
      <alignment vertical="top" wrapText="1"/>
    </xf>
    <xf numFmtId="3" fontId="2" fillId="0" borderId="0" xfId="0" applyNumberFormat="1" applyFont="1" applyBorder="1"/>
    <xf numFmtId="4" fontId="2" fillId="0" borderId="0" xfId="0" applyNumberFormat="1" applyFont="1" applyBorder="1"/>
    <xf numFmtId="3" fontId="2" fillId="0" borderId="6" xfId="0" applyNumberFormat="1" applyFont="1" applyBorder="1"/>
    <xf numFmtId="10" fontId="2" fillId="0" borderId="0" xfId="0" applyNumberFormat="1" applyFont="1" applyBorder="1"/>
    <xf numFmtId="0" fontId="2" fillId="0" borderId="0" xfId="0" applyFont="1" applyAlignment="1">
      <alignment wrapText="1"/>
    </xf>
    <xf numFmtId="164" fontId="3" fillId="0" borderId="0" xfId="0" applyNumberFormat="1" applyFont="1"/>
    <xf numFmtId="3" fontId="10" fillId="0" borderId="0" xfId="0" applyNumberFormat="1" applyFont="1"/>
    <xf numFmtId="3" fontId="3" fillId="0" borderId="0" xfId="0" applyNumberFormat="1" applyFont="1"/>
    <xf numFmtId="3" fontId="10" fillId="0" borderId="5" xfId="0" applyNumberFormat="1" applyFont="1" applyBorder="1"/>
    <xf numFmtId="0" fontId="11" fillId="3" borderId="7" xfId="0" applyFont="1" applyFill="1" applyBorder="1"/>
    <xf numFmtId="0" fontId="2" fillId="3" borderId="8" xfId="0" applyFont="1" applyFill="1" applyBorder="1"/>
    <xf numFmtId="0" fontId="2" fillId="0" borderId="9" xfId="0" applyFont="1" applyBorder="1"/>
    <xf numFmtId="0" fontId="2" fillId="0" borderId="10" xfId="0" applyFont="1" applyBorder="1"/>
    <xf numFmtId="0" fontId="2" fillId="0" borderId="11" xfId="0" applyFont="1" applyBorder="1"/>
    <xf numFmtId="0" fontId="2" fillId="0" borderId="1" xfId="0" applyFont="1" applyBorder="1"/>
    <xf numFmtId="0" fontId="2" fillId="0" borderId="4" xfId="0" applyFont="1" applyBorder="1"/>
    <xf numFmtId="0" fontId="12" fillId="0" borderId="0" xfId="1" applyFont="1" applyAlignment="1">
      <alignment horizontal="left" vertical="top" wrapText="1"/>
    </xf>
    <xf numFmtId="0" fontId="2" fillId="0" borderId="12" xfId="0" applyFont="1" applyBorder="1"/>
    <xf numFmtId="0" fontId="2" fillId="0" borderId="13" xfId="0" applyFont="1" applyBorder="1"/>
  </cellXfs>
  <cellStyles count="3">
    <cellStyle name="Normal" xfId="0" builtinId="0"/>
    <cellStyle name="Normal 2 2" xfId="1" xr:uid="{952B52B9-4FE2-47DC-AB61-CD1941C163DC}"/>
    <cellStyle name="Normal 4" xfId="2" xr:uid="{9C2EC031-98F8-4804-98A7-7A9C0B276BFF}"/>
  </cellStyles>
  <dxfs count="119">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3"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colors>
    <mruColors>
      <color rgb="FFA22E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State Staff Time by Position</a:t>
            </a:r>
          </a:p>
        </c:rich>
      </c:tx>
      <c:layout>
        <c:manualLayout>
          <c:xMode val="edge"/>
          <c:yMode val="edge"/>
          <c:x val="0.1689610212905365"/>
          <c:y val="2.649667465242860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8.7016704240439183E-2"/>
          <c:y val="0.18764735994959614"/>
          <c:w val="0.55104876215913534"/>
          <c:h val="0.79028568756491224"/>
        </c:manualLayout>
      </c:layout>
      <c:doughnutChart>
        <c:varyColors val="1"/>
        <c:ser>
          <c:idx val="0"/>
          <c:order val="0"/>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E2-4BA2-9EEB-BB9557D50147}"/>
              </c:ext>
            </c:extLst>
          </c:dPt>
          <c:dPt>
            <c:idx val="1"/>
            <c:bubble3D val="0"/>
            <c:spPr>
              <a:solidFill>
                <a:schemeClr val="accent1">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E2-4BA2-9EEB-BB9557D50147}"/>
              </c:ext>
            </c:extLst>
          </c:dPt>
          <c:dPt>
            <c:idx val="2"/>
            <c:bubble3D val="0"/>
            <c:spPr>
              <a:solidFill>
                <a:schemeClr val="accent1">
                  <a:lumMod val="20000"/>
                  <a:lumOff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6E2-4BA2-9EEB-BB9557D50147}"/>
              </c:ext>
            </c:extLst>
          </c:dPt>
          <c:dPt>
            <c:idx val="3"/>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6E2-4BA2-9EEB-BB9557D50147}"/>
              </c:ext>
            </c:extLst>
          </c:dPt>
          <c:dPt>
            <c:idx val="4"/>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6E2-4BA2-9EEB-BB9557D50147}"/>
              </c:ext>
            </c:extLst>
          </c:dPt>
          <c:dPt>
            <c:idx val="5"/>
            <c:bubble3D val="0"/>
            <c:spPr>
              <a:solidFill>
                <a:schemeClr val="accent6">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6E2-4BA2-9EEB-BB9557D50147}"/>
              </c:ext>
            </c:extLst>
          </c:dPt>
          <c:dPt>
            <c:idx val="6"/>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86E2-4BA2-9EEB-BB9557D50147}"/>
              </c:ext>
            </c:extLst>
          </c:dPt>
          <c:dPt>
            <c:idx val="7"/>
            <c:bubble3D val="0"/>
            <c:spPr>
              <a:solidFill>
                <a:schemeClr val="accent6">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6E2-4BA2-9EEB-BB9557D5014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Data'!$F$6,'Summary Data'!$F$7,'Summary Data'!$F$8,'Summary Data'!$F$10,'Summary Data'!$F$11,'Summary Data'!$F$13,'Summary Data'!$F$14,'Summary Data'!$F$15)</c:f>
              <c:strCache>
                <c:ptCount val="8"/>
                <c:pt idx="0">
                  <c:v>RN (excl. Admin, DON)</c:v>
                </c:pt>
                <c:pt idx="1">
                  <c:v>RN Admin</c:v>
                </c:pt>
                <c:pt idx="2">
                  <c:v>RN DON</c:v>
                </c:pt>
                <c:pt idx="3">
                  <c:v>LPN (excl. Admin)</c:v>
                </c:pt>
                <c:pt idx="4">
                  <c:v>LPN Admin</c:v>
                </c:pt>
                <c:pt idx="5">
                  <c:v>CNA</c:v>
                </c:pt>
                <c:pt idx="6">
                  <c:v>NA TR</c:v>
                </c:pt>
                <c:pt idx="7">
                  <c:v>Med Aide/Tech</c:v>
                </c:pt>
              </c:strCache>
            </c:strRef>
          </c:cat>
          <c:val>
            <c:numRef>
              <c:f>('Summary Data'!$G$6,'Summary Data'!$G$7,'Summary Data'!$G$8,'Summary Data'!$G$10,'Summary Data'!$G$11,'Summary Data'!$G$13,'Summary Data'!$G$14,'Summary Data'!$G$15)</c:f>
              <c:numCache>
                <c:formatCode>#,##0</c:formatCode>
                <c:ptCount val="8"/>
                <c:pt idx="0">
                  <c:v>8378.886999999997</c:v>
                </c:pt>
                <c:pt idx="1">
                  <c:v>3755.0419999999967</c:v>
                </c:pt>
                <c:pt idx="2">
                  <c:v>1405.9248888888883</c:v>
                </c:pt>
                <c:pt idx="3">
                  <c:v>15476.003222222227</c:v>
                </c:pt>
                <c:pt idx="4">
                  <c:v>2019.6317777777781</c:v>
                </c:pt>
                <c:pt idx="5">
                  <c:v>37999.88866666668</c:v>
                </c:pt>
                <c:pt idx="6">
                  <c:v>2383.0103333333345</c:v>
                </c:pt>
                <c:pt idx="7">
                  <c:v>3457.9079999999994</c:v>
                </c:pt>
              </c:numCache>
            </c:numRef>
          </c:val>
          <c:extLst>
            <c:ext xmlns:c16="http://schemas.microsoft.com/office/drawing/2014/chart" uri="{C3380CC4-5D6E-409C-BE32-E72D297353CC}">
              <c16:uniqueId val="{00000010-86E2-4BA2-9EEB-BB9557D5014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4225250089965988"/>
          <c:y val="0.46905408392917908"/>
          <c:w val="0.24113970287288772"/>
          <c:h val="0.52137183845462154"/>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microsoft.com/office/2011/relationships/webextension" Target="../webextensions/webextension1.xml"/></Relationships>
</file>

<file path=xl/drawings/drawing1.xml><?xml version="1.0" encoding="utf-8"?>
<xdr:wsDr xmlns:xdr="http://schemas.openxmlformats.org/drawingml/2006/spreadsheetDrawing" xmlns:a="http://schemas.openxmlformats.org/drawingml/2006/main">
  <xdr:twoCellAnchor>
    <xdr:from>
      <xdr:col>9</xdr:col>
      <xdr:colOff>888999</xdr:colOff>
      <xdr:row>0</xdr:row>
      <xdr:rowOff>87309</xdr:rowOff>
    </xdr:from>
    <xdr:to>
      <xdr:col>32</xdr:col>
      <xdr:colOff>314327</xdr:colOff>
      <xdr:row>0</xdr:row>
      <xdr:rowOff>555622</xdr:rowOff>
    </xdr:to>
    <xdr:sp macro="" textlink="">
      <xdr:nvSpPr>
        <xdr:cNvPr id="8" name="TextBox 7">
          <a:extLst>
            <a:ext uri="{FF2B5EF4-FFF2-40B4-BE49-F238E27FC236}">
              <a16:creationId xmlns:a16="http://schemas.microsoft.com/office/drawing/2014/main" id="{59CA6649-D78C-4311-9958-9D83F2FCF0B6}"/>
            </a:ext>
          </a:extLst>
        </xdr:cNvPr>
        <xdr:cNvSpPr txBox="1"/>
      </xdr:nvSpPr>
      <xdr:spPr>
        <a:xfrm>
          <a:off x="8374062" y="87309"/>
          <a:ext cx="2132015" cy="46831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xdr:from>
      <xdr:col>4</xdr:col>
      <xdr:colOff>79374</xdr:colOff>
      <xdr:row>0</xdr:row>
      <xdr:rowOff>39679</xdr:rowOff>
    </xdr:from>
    <xdr:to>
      <xdr:col>9</xdr:col>
      <xdr:colOff>650874</xdr:colOff>
      <xdr:row>0</xdr:row>
      <xdr:rowOff>1063625</xdr:rowOff>
    </xdr:to>
    <xdr:sp macro="" textlink="">
      <xdr:nvSpPr>
        <xdr:cNvPr id="5" name="TextBox 4">
          <a:extLst>
            <a:ext uri="{FF2B5EF4-FFF2-40B4-BE49-F238E27FC236}">
              <a16:creationId xmlns:a16="http://schemas.microsoft.com/office/drawing/2014/main" id="{7B6B7176-2DE2-4ADB-87B2-03A3E16B9B13}"/>
            </a:ext>
          </a:extLst>
        </xdr:cNvPr>
        <xdr:cNvSpPr txBox="1"/>
      </xdr:nvSpPr>
      <xdr:spPr>
        <a:xfrm>
          <a:off x="5072062" y="39679"/>
          <a:ext cx="3667125" cy="1023946"/>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br>
            <a:rPr lang="en-US" sz="1100" b="0" baseline="0"/>
          </a:br>
          <a:r>
            <a:rPr lang="en-US" sz="1100" b="0" i="1" baseline="0"/>
            <a:t>Example: A nursing home averaging 300 total nurse staff hours and 100 residents per day would have a 3.0 Total Nurse Staff HPRD (300/100 = 3.0)</a:t>
          </a:r>
          <a:endParaRPr lang="en-US" sz="1100" i="1"/>
        </a:p>
      </xdr:txBody>
    </xdr:sp>
    <xdr:clientData/>
  </xdr:twoCellAnchor>
  <xdr:twoCellAnchor editAs="absolute">
    <xdr:from>
      <xdr:col>1</xdr:col>
      <xdr:colOff>25400</xdr:colOff>
      <xdr:row>0</xdr:row>
      <xdr:rowOff>79374</xdr:rowOff>
    </xdr:from>
    <xdr:to>
      <xdr:col>1</xdr:col>
      <xdr:colOff>1705770</xdr:colOff>
      <xdr:row>0</xdr:row>
      <xdr:rowOff>1524000</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63B596C3-D495-4B1D-8FA5-D8CC5AE71F21}"/>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560389" y="79374"/>
              <a:ext cx="1392238" cy="14049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202406</xdr:colOff>
      <xdr:row>0</xdr:row>
      <xdr:rowOff>154781</xdr:rowOff>
    </xdr:from>
    <xdr:to>
      <xdr:col>42</xdr:col>
      <xdr:colOff>738188</xdr:colOff>
      <xdr:row>0</xdr:row>
      <xdr:rowOff>440531</xdr:rowOff>
    </xdr:to>
    <xdr:sp macro="" textlink="">
      <xdr:nvSpPr>
        <xdr:cNvPr id="6" name="TextBox 5">
          <a:extLst>
            <a:ext uri="{FF2B5EF4-FFF2-40B4-BE49-F238E27FC236}">
              <a16:creationId xmlns:a16="http://schemas.microsoft.com/office/drawing/2014/main" id="{B4CFACC9-897D-4F47-8A5D-B9481886B9CC}"/>
            </a:ext>
          </a:extLst>
        </xdr:cNvPr>
        <xdr:cNvSpPr txBox="1"/>
      </xdr:nvSpPr>
      <xdr:spPr>
        <a:xfrm>
          <a:off x="9600406" y="154781"/>
          <a:ext cx="3178970" cy="285750"/>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p>
        <a:p>
          <a:r>
            <a:rPr lang="en-US" sz="1100" baseline="0"/>
            <a:t>.</a:t>
          </a:r>
          <a:endParaRPr lang="en-US" sz="1100"/>
        </a:p>
      </xdr:txBody>
    </xdr:sp>
    <xdr:clientData/>
  </xdr:twoCellAnchor>
  <xdr:twoCellAnchor editAs="absolute">
    <xdr:from>
      <xdr:col>1</xdr:col>
      <xdr:colOff>9524</xdr:colOff>
      <xdr:row>0</xdr:row>
      <xdr:rowOff>103188</xdr:rowOff>
    </xdr:from>
    <xdr:to>
      <xdr:col>1</xdr:col>
      <xdr:colOff>1714500</xdr:colOff>
      <xdr:row>0</xdr:row>
      <xdr:rowOff>1531938</xdr:rowOff>
    </xdr:to>
    <mc:AlternateContent xmlns:mc="http://schemas.openxmlformats.org/markup-compatibility/2006" xmlns:sle15="http://schemas.microsoft.com/office/drawing/2012/slicer">
      <mc:Choice Requires="sle15">
        <xdr:graphicFrame macro="">
          <xdr:nvGraphicFramePr>
            <xdr:cNvPr id="2" name="County 1">
              <a:extLst>
                <a:ext uri="{FF2B5EF4-FFF2-40B4-BE49-F238E27FC236}">
                  <a16:creationId xmlns:a16="http://schemas.microsoft.com/office/drawing/2014/main" id="{BD82DE43-63C7-45F9-B4D9-56B532DE2D3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48480" y="106363"/>
              <a:ext cx="1701801" cy="1428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217485</xdr:colOff>
      <xdr:row>0</xdr:row>
      <xdr:rowOff>330201</xdr:rowOff>
    </xdr:from>
    <xdr:to>
      <xdr:col>25</xdr:col>
      <xdr:colOff>833436</xdr:colOff>
      <xdr:row>0</xdr:row>
      <xdr:rowOff>595312</xdr:rowOff>
    </xdr:to>
    <xdr:sp macro="" textlink="">
      <xdr:nvSpPr>
        <xdr:cNvPr id="5" name="TextBox 4">
          <a:extLst>
            <a:ext uri="{FF2B5EF4-FFF2-40B4-BE49-F238E27FC236}">
              <a16:creationId xmlns:a16="http://schemas.microsoft.com/office/drawing/2014/main" id="{ED0FBAA7-B83D-4430-9AF3-348DCE85AB17}"/>
            </a:ext>
          </a:extLst>
        </xdr:cNvPr>
        <xdr:cNvSpPr txBox="1"/>
      </xdr:nvSpPr>
      <xdr:spPr>
        <a:xfrm>
          <a:off x="11516516" y="330201"/>
          <a:ext cx="3259139" cy="265111"/>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absolute">
    <xdr:from>
      <xdr:col>0</xdr:col>
      <xdr:colOff>535780</xdr:colOff>
      <xdr:row>0</xdr:row>
      <xdr:rowOff>139700</xdr:rowOff>
    </xdr:from>
    <xdr:to>
      <xdr:col>1</xdr:col>
      <xdr:colOff>1726406</xdr:colOff>
      <xdr:row>0</xdr:row>
      <xdr:rowOff>1579563</xdr:rowOff>
    </xdr:to>
    <mc:AlternateContent xmlns:mc="http://schemas.openxmlformats.org/markup-compatibility/2006" xmlns:sle15="http://schemas.microsoft.com/office/drawing/2012/slicer">
      <mc:Choice Requires="sle15">
        <xdr:graphicFrame macro="">
          <xdr:nvGraphicFramePr>
            <xdr:cNvPr id="2" name="County 2">
              <a:extLst>
                <a:ext uri="{FF2B5EF4-FFF2-40B4-BE49-F238E27FC236}">
                  <a16:creationId xmlns:a16="http://schemas.microsoft.com/office/drawing/2014/main" id="{974FE6BA-A04F-4A6E-9133-FC0D33418DA8}"/>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31812" y="142875"/>
              <a:ext cx="1785938" cy="14366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202825</xdr:colOff>
      <xdr:row>0</xdr:row>
      <xdr:rowOff>76200</xdr:rowOff>
    </xdr:from>
    <xdr:to>
      <xdr:col>10</xdr:col>
      <xdr:colOff>285750</xdr:colOff>
      <xdr:row>22</xdr:row>
      <xdr:rowOff>2985</xdr:rowOff>
    </xdr:to>
    <mc:AlternateContent xmlns:mc="http://schemas.openxmlformats.org/markup-compatibility/2006">
      <mc:Choice xmlns:we="http://schemas.microsoft.com/office/webextensions/webextension/2010/11" Requires="we">
        <xdr:graphicFrame macro="">
          <xdr:nvGraphicFramePr>
            <xdr:cNvPr id="2" name="Add-in 1" title="People Graph">
              <a:extLst>
                <a:ext uri="{FF2B5EF4-FFF2-40B4-BE49-F238E27FC236}">
                  <a16:creationId xmlns:a16="http://schemas.microsoft.com/office/drawing/2014/main" id="{2A5CF55E-C8AB-46AF-8527-CEFB5615391D}"/>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People Graph">
              <a:extLst>
                <a:ext uri="{FF2B5EF4-FFF2-40B4-BE49-F238E27FC236}">
                  <a16:creationId xmlns:a16="http://schemas.microsoft.com/office/drawing/2014/main" id="{2A5CF55E-C8AB-46AF-8527-CEFB5615391D}"/>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5</xdr:col>
      <xdr:colOff>190262</xdr:colOff>
      <xdr:row>10</xdr:row>
      <xdr:rowOff>30960</xdr:rowOff>
    </xdr:from>
    <xdr:to>
      <xdr:col>10</xdr:col>
      <xdr:colOff>47272</xdr:colOff>
      <xdr:row>17</xdr:row>
      <xdr:rowOff>44801</xdr:rowOff>
    </xdr:to>
    <xdr:sp macro="" textlink="">
      <xdr:nvSpPr>
        <xdr:cNvPr id="5" name="TextBox 4">
          <a:extLst>
            <a:ext uri="{FF2B5EF4-FFF2-40B4-BE49-F238E27FC236}">
              <a16:creationId xmlns:a16="http://schemas.microsoft.com/office/drawing/2014/main" id="{A156E356-492A-4426-B996-8C02636262BC}"/>
            </a:ext>
          </a:extLst>
        </xdr:cNvPr>
        <xdr:cNvSpPr txBox="1"/>
      </xdr:nvSpPr>
      <xdr:spPr>
        <a:xfrm>
          <a:off x="3238262" y="1840710"/>
          <a:ext cx="2905010" cy="12806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200"/>
            <a:t>Nursing home residents require </a:t>
          </a:r>
          <a:r>
            <a:rPr lang="en-US" sz="1200" b="0" i="0">
              <a:solidFill>
                <a:schemeClr val="dk1"/>
              </a:solidFill>
              <a:effectLst/>
              <a:latin typeface="+mn-lt"/>
              <a:ea typeface="+mn-ea"/>
              <a:cs typeface="+mn-cs"/>
            </a:rPr>
            <a:t>at least </a:t>
          </a:r>
          <a:r>
            <a:rPr lang="en-US" sz="2000" b="1" i="0">
              <a:solidFill>
                <a:srgbClr val="A22E65"/>
              </a:solidFill>
              <a:effectLst/>
              <a:latin typeface="+mn-lt"/>
              <a:ea typeface="+mn-ea"/>
              <a:cs typeface="+mn-cs"/>
            </a:rPr>
            <a:t>4.10 total nurse staff hours and</a:t>
          </a:r>
          <a:r>
            <a:rPr lang="en-US" sz="2000" b="0" i="0">
              <a:solidFill>
                <a:srgbClr val="A22E65"/>
              </a:solidFill>
              <a:effectLst/>
              <a:latin typeface="+mn-lt"/>
              <a:ea typeface="+mn-ea"/>
              <a:cs typeface="+mn-cs"/>
            </a:rPr>
            <a:t> </a:t>
          </a:r>
          <a:r>
            <a:rPr lang="en-US" sz="2000" b="1" i="0">
              <a:solidFill>
                <a:srgbClr val="A22E65"/>
              </a:solidFill>
              <a:effectLst/>
              <a:latin typeface="+mn-lt"/>
              <a:ea typeface="+mn-ea"/>
              <a:cs typeface="+mn-cs"/>
            </a:rPr>
            <a:t>0.75 RN hours</a:t>
          </a:r>
          <a:r>
            <a:rPr lang="en-US" sz="2000" b="0" i="0">
              <a:solidFill>
                <a:srgbClr val="A22E65"/>
              </a:solidFill>
              <a:effectLst/>
              <a:latin typeface="+mn-lt"/>
              <a:ea typeface="+mn-ea"/>
              <a:cs typeface="+mn-cs"/>
            </a:rPr>
            <a:t> </a:t>
          </a:r>
          <a:r>
            <a:rPr lang="en-US" sz="1200" b="0" i="0">
              <a:solidFill>
                <a:schemeClr val="dk1"/>
              </a:solidFill>
              <a:effectLst/>
              <a:latin typeface="+mn-lt"/>
              <a:ea typeface="+mn-ea"/>
              <a:cs typeface="+mn-cs"/>
            </a:rPr>
            <a:t>t</a:t>
          </a:r>
          <a:r>
            <a:rPr lang="en-US" sz="1200" b="0" i="0" baseline="0">
              <a:solidFill>
                <a:schemeClr val="dk1"/>
              </a:solidFill>
              <a:effectLst/>
              <a:latin typeface="+mn-lt"/>
              <a:ea typeface="+mn-ea"/>
              <a:cs typeface="+mn-cs"/>
            </a:rPr>
            <a:t>o receive </a:t>
          </a:r>
          <a:r>
            <a:rPr lang="en-US" sz="1200" b="0" i="0">
              <a:solidFill>
                <a:schemeClr val="dk1"/>
              </a:solidFill>
              <a:effectLst/>
              <a:latin typeface="+mn-lt"/>
              <a:ea typeface="+mn-ea"/>
              <a:cs typeface="+mn-cs"/>
            </a:rPr>
            <a:t>sufficient clinical care, according to a landmark 2001 federal study.</a:t>
          </a:r>
          <a:endParaRPr lang="en-US" sz="1200"/>
        </a:p>
      </xdr:txBody>
    </xdr:sp>
    <xdr:clientData/>
  </xdr:twoCellAnchor>
  <xdr:twoCellAnchor>
    <xdr:from>
      <xdr:col>0</xdr:col>
      <xdr:colOff>221588</xdr:colOff>
      <xdr:row>22</xdr:row>
      <xdr:rowOff>158752</xdr:rowOff>
    </xdr:from>
    <xdr:to>
      <xdr:col>9</xdr:col>
      <xdr:colOff>465667</xdr:colOff>
      <xdr:row>25</xdr:row>
      <xdr:rowOff>135469</xdr:rowOff>
    </xdr:to>
    <xdr:sp macro="" textlink="">
      <xdr:nvSpPr>
        <xdr:cNvPr id="8" name="TextBox 7">
          <a:extLst>
            <a:ext uri="{FF2B5EF4-FFF2-40B4-BE49-F238E27FC236}">
              <a16:creationId xmlns:a16="http://schemas.microsoft.com/office/drawing/2014/main" id="{B55B1D12-AB2C-40C4-A54B-381393530453}"/>
            </a:ext>
          </a:extLst>
        </xdr:cNvPr>
        <xdr:cNvSpPr txBox="1"/>
      </xdr:nvSpPr>
      <xdr:spPr>
        <a:xfrm>
          <a:off x="221588" y="4116919"/>
          <a:ext cx="5768579" cy="5164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t>HPRD</a:t>
          </a:r>
          <a:r>
            <a:rPr lang="en-US" sz="900" b="0" baseline="0"/>
            <a:t> (Hours Per Resident Day) is calculated by dividing daily staff hours by resident census. </a:t>
          </a:r>
          <a:br>
            <a:rPr lang="en-US" sz="900" b="0" i="1" baseline="0"/>
          </a:br>
          <a:r>
            <a:rPr lang="en-US" sz="900" b="0" i="1" baseline="0"/>
            <a:t>Example: A nursing home averaging 300 total nurse staff hours and 100 residents would have 3.0 total nurse staff HPRD (300/100 = 3.0).</a:t>
          </a:r>
          <a:endParaRPr lang="en-US" sz="900" i="1"/>
        </a:p>
      </xdr:txBody>
    </xdr:sp>
    <xdr:clientData/>
  </xdr:twoCellAnchor>
  <xdr:twoCellAnchor>
    <xdr:from>
      <xdr:col>0</xdr:col>
      <xdr:colOff>226481</xdr:colOff>
      <xdr:row>26</xdr:row>
      <xdr:rowOff>56653</xdr:rowOff>
    </xdr:from>
    <xdr:to>
      <xdr:col>9</xdr:col>
      <xdr:colOff>448732</xdr:colOff>
      <xdr:row>29</xdr:row>
      <xdr:rowOff>49917</xdr:rowOff>
    </xdr:to>
    <xdr:sp macro="" textlink="">
      <xdr:nvSpPr>
        <xdr:cNvPr id="10" name="TextBox 9">
          <a:extLst>
            <a:ext uri="{FF2B5EF4-FFF2-40B4-BE49-F238E27FC236}">
              <a16:creationId xmlns:a16="http://schemas.microsoft.com/office/drawing/2014/main" id="{4203CC6C-8975-4DBD-A22E-26B5BE2B02E8}"/>
            </a:ext>
          </a:extLst>
        </xdr:cNvPr>
        <xdr:cNvSpPr txBox="1"/>
      </xdr:nvSpPr>
      <xdr:spPr>
        <a:xfrm>
          <a:off x="226481" y="4762003"/>
          <a:ext cx="5708651" cy="53618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mn-lt"/>
              <a:ea typeface="+mn-ea"/>
              <a:cs typeface="+mn-cs"/>
            </a:rPr>
            <a:t>Note: Total Nurse Staff hours combine hours from RNs (incl. Admin &amp; DON), LPNs (incl. Admin), CNAs, Med Aide/Tech, and NA in Training. RN Staff HPRD includes RN Admin &amp; RN DON unless indicated otherwise.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Previous LTCCC staffing reports cited "Direct Care Staff HPRD" which excluded Admin &amp; DON, Med Aide/Tech, and NA in Training.</a:t>
          </a:r>
          <a:endParaRPr lang="en-US" sz="900" b="0"/>
        </a:p>
      </xdr:txBody>
    </xdr:sp>
    <xdr:clientData/>
  </xdr:twoCellAnchor>
  <xdr:twoCellAnchor>
    <xdr:from>
      <xdr:col>11</xdr:col>
      <xdr:colOff>602171</xdr:colOff>
      <xdr:row>0</xdr:row>
      <xdr:rowOff>105595</xdr:rowOff>
    </xdr:from>
    <xdr:to>
      <xdr:col>21</xdr:col>
      <xdr:colOff>295274</xdr:colOff>
      <xdr:row>23</xdr:row>
      <xdr:rowOff>29634</xdr:rowOff>
    </xdr:to>
    <xdr:grpSp>
      <xdr:nvGrpSpPr>
        <xdr:cNvPr id="6" name="Group 5">
          <a:extLst>
            <a:ext uri="{FF2B5EF4-FFF2-40B4-BE49-F238E27FC236}">
              <a16:creationId xmlns:a16="http://schemas.microsoft.com/office/drawing/2014/main" id="{CE1B8786-1340-462A-B428-7587AFACAD65}"/>
            </a:ext>
          </a:extLst>
        </xdr:cNvPr>
        <xdr:cNvGrpSpPr/>
      </xdr:nvGrpSpPr>
      <xdr:grpSpPr>
        <a:xfrm>
          <a:off x="8006271" y="105595"/>
          <a:ext cx="6424103" cy="4305539"/>
          <a:chOff x="7304596" y="102205"/>
          <a:chExt cx="5795453" cy="4089641"/>
        </a:xfrm>
      </xdr:grpSpPr>
      <xdr:graphicFrame macro="">
        <xdr:nvGraphicFramePr>
          <xdr:cNvPr id="9" name="Chart 8">
            <a:extLst>
              <a:ext uri="{FF2B5EF4-FFF2-40B4-BE49-F238E27FC236}">
                <a16:creationId xmlns:a16="http://schemas.microsoft.com/office/drawing/2014/main" id="{F3026CC1-2A2E-498F-901B-483D6D6E5434}"/>
              </a:ext>
            </a:extLst>
          </xdr:cNvPr>
          <xdr:cNvGraphicFramePr>
            <a:graphicFrameLocks/>
          </xdr:cNvGraphicFramePr>
        </xdr:nvGraphicFramePr>
        <xdr:xfrm>
          <a:off x="7304596" y="102205"/>
          <a:ext cx="5795453" cy="408964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
            <a:extLst>
              <a:ext uri="{FF2B5EF4-FFF2-40B4-BE49-F238E27FC236}">
                <a16:creationId xmlns:a16="http://schemas.microsoft.com/office/drawing/2014/main" id="{95B1FA83-A512-463B-AB46-DBB74A4A81D1}"/>
              </a:ext>
            </a:extLst>
          </xdr:cNvPr>
          <xdr:cNvSpPr txBox="1"/>
        </xdr:nvSpPr>
        <xdr:spPr>
          <a:xfrm>
            <a:off x="11554128" y="989543"/>
            <a:ext cx="1515534" cy="6455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solidFill>
                  <a:schemeClr val="accent1"/>
                </a:solidFill>
              </a:rPr>
              <a:t>All RN - Blue</a:t>
            </a:r>
            <a:br>
              <a:rPr lang="en-US" sz="1100" b="1">
                <a:solidFill>
                  <a:schemeClr val="accent6">
                    <a:lumMod val="50000"/>
                  </a:schemeClr>
                </a:solidFill>
              </a:rPr>
            </a:br>
            <a:r>
              <a:rPr lang="en-US" sz="1100" b="1">
                <a:solidFill>
                  <a:schemeClr val="tx1"/>
                </a:solidFill>
              </a:rPr>
              <a:t>All LPN - Black/Grey</a:t>
            </a:r>
            <a:br>
              <a:rPr lang="en-US" sz="1100" b="1">
                <a:solidFill>
                  <a:schemeClr val="accent6">
                    <a:lumMod val="50000"/>
                  </a:schemeClr>
                </a:solidFill>
              </a:rPr>
            </a:br>
            <a:r>
              <a:rPr lang="en-US" sz="1100" b="1">
                <a:solidFill>
                  <a:schemeClr val="accent6">
                    <a:lumMod val="50000"/>
                  </a:schemeClr>
                </a:solidFill>
              </a:rPr>
              <a:t>CNA/NA/Med - Green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169634</xdr:colOff>
      <xdr:row>0</xdr:row>
      <xdr:rowOff>102506</xdr:rowOff>
    </xdr:from>
    <xdr:to>
      <xdr:col>0</xdr:col>
      <xdr:colOff>6777943</xdr:colOff>
      <xdr:row>42</xdr:row>
      <xdr:rowOff>9638</xdr:rowOff>
    </xdr:to>
    <xdr:sp macro="" textlink="">
      <xdr:nvSpPr>
        <xdr:cNvPr id="3" name="TextBox 2">
          <a:extLst>
            <a:ext uri="{FF2B5EF4-FFF2-40B4-BE49-F238E27FC236}">
              <a16:creationId xmlns:a16="http://schemas.microsoft.com/office/drawing/2014/main" id="{267DF622-66D9-4591-A8CF-71261C683EC4}"/>
            </a:ext>
          </a:extLst>
        </xdr:cNvPr>
        <xdr:cNvSpPr txBox="1"/>
      </xdr:nvSpPr>
      <xdr:spPr>
        <a:xfrm>
          <a:off x="169634" y="102506"/>
          <a:ext cx="6608309" cy="867013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has been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offices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2021 staffing report, visit https://nursinghome411.org/staffing-q1-2021/.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Q1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Q1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 Instruments/NursingHomeQualityInits/Downloads/PBJ-Policy-Manual-Final-V25-11-19-2018.pdf</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83DE04E-40D4-4337-919B-B64335B4995B}" sourceName="County">
  <extLst>
    <x:ext xmlns:x15="http://schemas.microsoft.com/office/spreadsheetml/2010/11/main" uri="{2F2917AC-EB37-4324-AD4E-5DD8C200BD13}">
      <x15:tableSlicerCache tableId="3"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7083A313-A703-4C8C-B837-B10941335828}" sourceName="County">
  <extLst>
    <x:ext xmlns:x15="http://schemas.microsoft.com/office/spreadsheetml/2010/11/main" uri="{2F2917AC-EB37-4324-AD4E-5DD8C200BD13}">
      <x15:tableSlicerCache tableId="8"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A5DE06E-BF00-45F8-A8C2-5B8565D5A624}" sourceName="County">
  <extLst>
    <x:ext xmlns:x15="http://schemas.microsoft.com/office/spreadsheetml/2010/11/main" uri="{2F2917AC-EB37-4324-AD4E-5DD8C200BD13}">
      <x15:tableSlicerCache tableId="9"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81062842-403B-4168-AB4E-F17B70115713}" cache="Slicer_County" caption="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9BC920D2-DFE3-4A03-9BE7-BC0D080ABDC1}" cache="Slicer_County1" caption="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C4F064B8-CCCC-452D-822A-E7E34191A948}" cache="Slicer_County2" caption="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536FF5-3BBC-41F9-96AD-E204452DCD02}" name="Table3" displayName="Table3" ref="A1:AG274" totalsRowShown="0" headerRowDxfId="118">
  <autoFilter ref="A1:AG274" xr:uid="{09536FF5-3BBC-41F9-96AD-E204452DCD02}"/>
  <tableColumns count="33">
    <tableColumn id="1" xr3:uid="{06E4F740-452B-4BCF-B8D3-B15889B509D1}" name="State"/>
    <tableColumn id="3" xr3:uid="{F97657CA-329B-429A-9FE4-2B13E2CFF5AB}" name="Provider"/>
    <tableColumn id="4" xr3:uid="{86F17C1B-9203-4A61-8937-61D9A95BE0F8}" name="City"/>
    <tableColumn id="5" xr3:uid="{40B53FFB-DABE-4901-B441-4A60B0C25724}" name="County"/>
    <tableColumn id="6" xr3:uid="{9CA9DE4D-E403-4E7B-BC8B-BF78F8F01E79}" name="MDS Census" dataDxfId="117"/>
    <tableColumn id="30" xr3:uid="{627E180D-419B-40F5-8066-824329085F3B}" name="Total Nurse Staff HPRD" dataDxfId="116">
      <calculatedColumnFormula>Table3[[#This Row],[Total Hours Nurse Staffing]]/Table3[[#This Row],[MDS Census]]</calculatedColumnFormula>
    </tableColumn>
    <tableColumn id="33" xr3:uid="{E992965B-5336-49BA-A07E-88159C98A521}" name="Total Direct Care Staff HPRD" dataDxfId="115">
      <calculatedColumnFormula>Table3[[#This Row],[Total Direct Care Staff Hours]]/Table3[[#This Row],[MDS Census]]</calculatedColumnFormula>
    </tableColumn>
    <tableColumn id="31" xr3:uid="{A95C0F09-DE66-4354-94BD-61768990513C}" name="Total RN Staff HPRD" dataDxfId="114">
      <calculatedColumnFormula>Table3[[#This Row],[Total RN Hours (w/ Admin, DON)]]/Table3[[#This Row],[MDS Census]]</calculatedColumnFormula>
    </tableColumn>
    <tableColumn id="24" xr3:uid="{B040B81B-6B86-45A9-828A-B3BC95210303}" name="Total RN Care Staff HPRD (excl. Admin/DON)" dataDxfId="113">
      <calculatedColumnFormula>Table3[[#This Row],[RN Hours (excl. Admin, DON)]]/Table3[[#This Row],[MDS Census]]</calculatedColumnFormula>
    </tableColumn>
    <tableColumn id="29" xr3:uid="{6F76298A-C7D7-4BE0-8623-294427217C26}" name="Total Hours Nurse Staffing" dataDxfId="112">
      <calculatedColumnFormula>SUM(L2,P2,S2)</calculatedColumnFormula>
    </tableColumn>
    <tableColumn id="25" xr3:uid="{76D80A8A-3FC0-44DB-BD31-568A2D242B91}" name="Total Direct Care Staff Hours" dataDxfId="111">
      <calculatedColumnFormula>SUM(Table3[[#This Row],[RN Hours (excl. Admin, DON)]], Table3[[#This Row],[LPN Hours (excl. Admin)]], Table3[[#This Row],[CNA Hours]], Table3[[#This Row],[NA TR Hours]], Table3[[#This Row],[Med Aide/Tech Hours]])</calculatedColumnFormula>
    </tableColumn>
    <tableColumn id="23" xr3:uid="{756CB329-33D9-4F84-973A-006C4542D7BF}" name="Total RN Hours (w/ Admin, DON)" dataDxfId="110">
      <calculatedColumnFormula>SUM(Table3[[#This Row],[RN Hours (excl. Admin, DON)]:[RN DON Hours]])</calculatedColumnFormula>
    </tableColumn>
    <tableColumn id="9" xr3:uid="{502CF4A0-8F7D-4587-812E-77778A226BDF}" name="RN Hours (excl. Admin, DON)" dataDxfId="109"/>
    <tableColumn id="8" xr3:uid="{2E57BB13-53C3-4EC7-93E7-E58DF773D73B}" name="RN Admin Hours" dataDxfId="108"/>
    <tableColumn id="7" xr3:uid="{C51E47EF-2A48-4961-82AB-AE58B64502E5}" name="RN DON Hours" dataDxfId="107"/>
    <tableColumn id="27" xr3:uid="{BB89040C-0EC9-418D-A894-58069DF16F37}" name="Total LPN Hours (w/ Admin)" dataDxfId="106">
      <calculatedColumnFormula>SUM(Table3[[#This Row],[LPN Hours (excl. Admin)]:[LPN Admin Hours]])</calculatedColumnFormula>
    </tableColumn>
    <tableColumn id="11" xr3:uid="{1E8419CD-0FA8-4AFE-8E4D-D794CED0C7B4}" name="LPN Hours (excl. Admin)" dataDxfId="105"/>
    <tableColumn id="19" xr3:uid="{9D29B1E6-632B-4322-A5A1-5BA56964A17F}" name="LPN Admin Hours" dataDxfId="104"/>
    <tableColumn id="28" xr3:uid="{017F9483-9714-4E1E-AFC8-28EB7CBB78BB}" name="Total CNA, NA TR, Med Aide/Tech Hours" dataDxfId="103">
      <calculatedColumnFormula>SUM(Table3[[#This Row],[CNA Hours]], Table3[[#This Row],[NA TR Hours]], Table3[[#This Row],[Med Aide/Tech Hours]])</calculatedColumnFormula>
    </tableColumn>
    <tableColumn id="13" xr3:uid="{EEDFD5CB-0276-47CD-8985-7E534C98E6A7}" name="CNA Hours" dataDxfId="102"/>
    <tableColumn id="15" xr3:uid="{CCF9B0D5-9A35-4758-A6FB-F3EB8350DF75}" name="NA TR Hours" dataDxfId="101"/>
    <tableColumn id="21" xr3:uid="{BE0AF679-44B6-4B58-8CC7-030D60B3563A}" name="Med Aide/Tech Hours" dataDxfId="100"/>
    <tableColumn id="26" xr3:uid="{E34F1CA0-A87A-4C62-8632-F4FEA904139D}" name="Total Contract Hours" dataDxfId="99">
      <calculatedColumnFormula>SUM(Table3[[#This Row],[RN Hours Contract]:[Med Aide Hours Contract]])</calculatedColumnFormula>
    </tableColumn>
    <tableColumn id="10" xr3:uid="{CB459D4A-4B79-451F-BD66-5EE33B28DB77}" name="RN Hours Contract" dataDxfId="98"/>
    <tableColumn id="20" xr3:uid="{E2209211-9FDF-49A4-A689-D46F9DE1CA38}" name="RN Admin Hours Contract" dataDxfId="97"/>
    <tableColumn id="22" xr3:uid="{8F951206-33E7-421B-A0DF-9CEBA90B696F}" name="RN DON Hours Contract" dataDxfId="96"/>
    <tableColumn id="12" xr3:uid="{4853F394-88FF-4789-A71C-5372D01B194F}" name="LPN Hours Contract" dataDxfId="95"/>
    <tableColumn id="18" xr3:uid="{AEA7A833-E19D-427E-93F0-50FD28734C68}" name="LPN Admin Hours Contract" dataDxfId="94"/>
    <tableColumn id="14" xr3:uid="{F3015C32-C3EE-4B02-8D0D-9F643575B2EE}" name="CNA Hours Contract" dataDxfId="93"/>
    <tableColumn id="16" xr3:uid="{7F821D40-17ED-4E9C-90EA-D495B14E952F}" name="NA TR Hours Contract" dataDxfId="92"/>
    <tableColumn id="17" xr3:uid="{B9506578-92F9-41CD-92A7-DC6C815CF9A2}" name="Med Aide Hours Contract" dataDxfId="91"/>
    <tableColumn id="2" xr3:uid="{D30F26D2-9DE6-4E67-A87E-BAF76BE6A003}" name="Provider Number" dataDxfId="90"/>
    <tableColumn id="32" xr3:uid="{41ED9CBB-018E-4FD0-A7D9-32C7BDB87C33}" name="Region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7D472E6-0039-48B1-870C-FB625903C368}" name="Table39" displayName="Table39" ref="A1:AQ274" totalsRowShown="0" headerRowDxfId="89">
  <autoFilter ref="A1:AQ274" xr:uid="{09536FF5-3BBC-41F9-96AD-E204452DCD02}"/>
  <tableColumns count="43">
    <tableColumn id="1" xr3:uid="{CC8B46D9-1EEE-4937-9953-ADBBE9A5BB40}" name="State"/>
    <tableColumn id="3" xr3:uid="{128A75AE-25D3-484F-BE1E-23098DC73E78}" name="Provider"/>
    <tableColumn id="4" xr3:uid="{5852F418-2DF1-448E-8508-7785ACA349BA}" name="City"/>
    <tableColumn id="5" xr3:uid="{FCF7B72E-AB6B-49C8-9BCD-FB119427E074}" name="County"/>
    <tableColumn id="6" xr3:uid="{88E32E0D-6998-4C68-BAF0-417D978B6B95}" name="MDS Census" dataDxfId="88"/>
    <tableColumn id="29" xr3:uid="{9A096EC6-E0EC-49A5-B8CE-DE572147F061}" name="Total Hours Nurse Staffing" dataDxfId="87">
      <calculatedColumnFormula>SUM(I2,U2,AD2)</calculatedColumnFormula>
    </tableColumn>
    <tableColumn id="26" xr3:uid="{0D502EA3-8B73-4E53-B9C7-26F240A87575}" name="Total Contract Hours" dataDxfId="86">
      <calculatedColumnFormula>SUM(Table39[[#This Row],[RN Hours Contract (W/ Admin, DON)]], Table39[[#This Row],[LPN Contract Hours (w/ Admin)]], Table39[[#This Row],[CNA/NA/Med Aide Contract Hours]])</calculatedColumnFormula>
    </tableColumn>
    <tableColumn id="33" xr3:uid="{590BA50A-40A3-48BC-9110-88700F13FF18}" name="Percent Contract Hours" dataDxfId="85">
      <calculatedColumnFormula>Table39[[#This Row],[Total Contract Hours]]/Table39[[#This Row],[Total Hours Nurse Staffing]]</calculatedColumnFormula>
    </tableColumn>
    <tableColumn id="23" xr3:uid="{B02D4CD1-018F-4B81-BBA7-F799E34C453E}" name="RN Hours (w/ Admin, DON)" dataDxfId="84">
      <calculatedColumnFormula>SUM(Table39[[#This Row],[RN Hours]], Table39[[#This Row],[RN Admin Hours]], Table39[[#This Row],[RN DON Hours]])</calculatedColumnFormula>
    </tableColumn>
    <tableColumn id="50" xr3:uid="{D99951CB-6DDC-4FF6-9C20-A8D02896E17A}" name="RN Hours Contract (W/ Admin, DON)" dataDxfId="83">
      <calculatedColumnFormula>SUM(M2,P2,S2)</calculatedColumnFormula>
    </tableColumn>
    <tableColumn id="51" xr3:uid="{85A13AF0-E305-46CD-AD37-58866044F50E}" name="Percent RN Contract ALL" dataDxfId="82">
      <calculatedColumnFormula>Table39[[#This Row],[RN Hours Contract (W/ Admin, DON)]]/Table39[[#This Row],[RN Hours (w/ Admin, DON)]]</calculatedColumnFormula>
    </tableColumn>
    <tableColumn id="9" xr3:uid="{B35C4F8E-D214-49B0-B14C-4B9EA2C1EE29}" name="RN Hours" dataDxfId="81"/>
    <tableColumn id="10" xr3:uid="{E2B2F6C1-3AFE-405F-A4E7-C8B1CC2654A1}" name="RN Hours Contract" dataDxfId="80"/>
    <tableColumn id="49" xr3:uid="{91A29E08-E8F1-4A19-AED2-FF5AE1FB2C61}" name="Percent RN Contract" dataDxfId="79">
      <calculatedColumnFormula>Table39[[#This Row],[RN Hours Contract]]/Table39[[#This Row],[RN Hours]]</calculatedColumnFormula>
    </tableColumn>
    <tableColumn id="8" xr3:uid="{ABF1E93F-C7CF-48CC-91D8-134F0B1DF4D9}" name="RN Admin Hours" dataDxfId="78"/>
    <tableColumn id="20" xr3:uid="{3E56146B-6249-46EB-8AA4-4DBE0B9B5421}" name="RN Admin Hours Contract" dataDxfId="77"/>
    <tableColumn id="48" xr3:uid="{80B9191D-7447-4260-9CAD-DB9AA9A86A0F}" name="Percent RN Admin Contract" dataDxfId="76">
      <calculatedColumnFormula>Table39[[#This Row],[RN Admin Hours Contract]]/Table39[[#This Row],[RN Admin Hours]]</calculatedColumnFormula>
    </tableColumn>
    <tableColumn id="7" xr3:uid="{BAC2970C-BDD1-462D-9123-25C541A0D5E0}" name="RN DON Hours" dataDxfId="75"/>
    <tableColumn id="22" xr3:uid="{3833517D-2316-4C62-A456-4293F1C02CAA}" name="RN DON Hours Contract" dataDxfId="74"/>
    <tableColumn id="47" xr3:uid="{ED3DE9AB-4398-4BF2-BD4F-8D0BCEA9F330}" name="Percent RN DON Contract" dataDxfId="73">
      <calculatedColumnFormula>Table39[[#This Row],[RN DON Hours Contract]]/Table39[[#This Row],[RN DON Hours]]</calculatedColumnFormula>
    </tableColumn>
    <tableColumn id="27" xr3:uid="{F06ED4A0-2FE2-4220-8A5F-09FEF2AAB9E6}" name="LPN Hours (w/ Admin)" dataDxfId="72">
      <calculatedColumnFormula>SUM(Table39[[#This Row],[LPN Hours]], Table39[[#This Row],[LPN Admin Hours]])</calculatedColumnFormula>
    </tableColumn>
    <tableColumn id="40" xr3:uid="{9979EEE7-5D52-4C36-A8E4-E87F776355E0}" name="LPN Contract Hours (w/ Admin)" dataDxfId="71">
      <calculatedColumnFormula>Table39[[#This Row],[LPN Hours Contract]]+Table39[[#This Row],[LPN Admin Hours Contract]]</calculatedColumnFormula>
    </tableColumn>
    <tableColumn id="41" xr3:uid="{BECB4C08-07E6-4C10-A68A-AA5BB7539817}" name="Percent LPN ALL Contract" dataDxfId="70">
      <calculatedColumnFormula>V2/U2</calculatedColumnFormula>
    </tableColumn>
    <tableColumn id="11" xr3:uid="{B950DE52-183E-4249-8EE7-C0BA1FE8EDE5}" name="LPN Hours" dataDxfId="69"/>
    <tableColumn id="12" xr3:uid="{1BCCBB0C-1923-4B6E-8C18-8E82CE184E85}" name="LPN Hours Contract" dataDxfId="68"/>
    <tableColumn id="39" xr3:uid="{B8E7B840-747D-4268-AB96-5E91F63E3295}" name="Percent LPN Only Contract" dataDxfId="67">
      <calculatedColumnFormula>Table39[[#This Row],[LPN Hours Contract]]/Table39[[#This Row],[LPN Hours]]</calculatedColumnFormula>
    </tableColumn>
    <tableColumn id="19" xr3:uid="{9C42E2E7-2F11-49A3-9624-EBA3F5361220}" name="LPN Admin Hours" dataDxfId="66"/>
    <tableColumn id="18" xr3:uid="{32DB0C07-27D1-4EC0-9115-4877B3539EAE}" name="LPN Admin Hours Contract" dataDxfId="65"/>
    <tableColumn id="38" xr3:uid="{7B1524E5-E42F-404F-9D4A-4FA34C41913F}" name="Percent LPN Admin Contract" dataDxfId="64">
      <calculatedColumnFormula>Table39[[#This Row],[LPN Admin Hours Contract]]/Table39[[#This Row],[LPN Admin Hours]]</calculatedColumnFormula>
    </tableColumn>
    <tableColumn id="28" xr3:uid="{D0E62840-DD37-4480-BE0C-9E835D873FD6}" name="Total CNA, NA in Training, Med Aide/Tech Hours" dataDxfId="63">
      <calculatedColumnFormula>SUM(Table39[[#This Row],[CNA Hours]], Table39[[#This Row],[NA in Training Hours]], Table39[[#This Row],[Med Aide/Tech Hours]])</calculatedColumnFormula>
    </tableColumn>
    <tableColumn id="42" xr3:uid="{EFE23B84-8ABE-490A-9ABD-5A9130793F53}" name="CNA/NA/Med Aide Contract Hours" dataDxfId="62">
      <calculatedColumnFormula>SUM(Table39[[#This Row],[CNA Hours Contract]], Table39[[#This Row],[NA in Training Hours Contract]], Table39[[#This Row],[Med Aide/Tech Hours Contract]])</calculatedColumnFormula>
    </tableColumn>
    <tableColumn id="37" xr3:uid="{157E4A30-0A42-49E6-A607-1EDF2966CC31}" name="Percent CNA/NA/Med Aide Contract" dataDxfId="61">
      <calculatedColumnFormula>Table39[[#This Row],[CNA/NA/Med Aide Contract Hours]]/Table39[[#This Row],[Total CNA, NA in Training, Med Aide/Tech Hours]]</calculatedColumnFormula>
    </tableColumn>
    <tableColumn id="13" xr3:uid="{18C3245F-B7D5-4358-AF85-6FB1BBDCAC07}" name="CNA Hours" dataDxfId="60"/>
    <tableColumn id="14" xr3:uid="{07B97013-452C-44AF-9AD8-FC02288C357A}" name="CNA Hours Contract" dataDxfId="59"/>
    <tableColumn id="36" xr3:uid="{CF02D1D7-82D8-4218-B6A7-7C578177669E}" name="Percent CNA Contract" dataDxfId="58">
      <calculatedColumnFormula>Table39[[#This Row],[CNA Hours Contract]]/Table39[[#This Row],[CNA Hours]]</calculatedColumnFormula>
    </tableColumn>
    <tableColumn id="15" xr3:uid="{FFE6A969-D693-4555-88AA-D3797B0501BA}" name="NA in Training Hours" dataDxfId="57"/>
    <tableColumn id="16" xr3:uid="{46A4EC38-DA1B-4C5E-9CEC-B3D221CBBAC0}" name="NA in Training Hours Contract" dataDxfId="56"/>
    <tableColumn id="35" xr3:uid="{0CE0981A-9E06-4B22-A744-51AE4F872F2D}" name="Percent NA in Training Contract" dataDxfId="55">
      <calculatedColumnFormula>Table39[[#This Row],[NA in Training Hours Contract]]/Table39[[#This Row],[NA in Training Hours]]</calculatedColumnFormula>
    </tableColumn>
    <tableColumn id="21" xr3:uid="{375DFFDF-2B62-4C86-900F-C4755CE38B1F}" name="Med Aide/Tech Hours" dataDxfId="54"/>
    <tableColumn id="17" xr3:uid="{17526C45-E9B6-4AAC-97AB-F1C395F72323}" name="Med Aide/Tech Hours Contract" dataDxfId="53"/>
    <tableColumn id="34" xr3:uid="{CB1688E2-9917-4F58-83D3-D9B2DA01F8FD}" name="Percent Med Aide/Tech Contract" dataDxfId="52">
      <calculatedColumnFormula>Table39[[#This Row],[Med Aide/Tech Hours Contract]]/Table39[[#This Row],[Med Aide/Tech Hours]]</calculatedColumnFormula>
    </tableColumn>
    <tableColumn id="2" xr3:uid="{10757BCE-E124-41A3-92B7-99EA227A050F}" name="Provider Number" dataDxfId="51"/>
    <tableColumn id="25" xr3:uid="{2DCB068E-C1CA-4E1D-9189-57AB09B91079}" name="Region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38F827-3BF5-44ED-9B10-F2058E8B8E8E}" name="Table2" displayName="Table2" ref="A1:AI274" totalsRowShown="0" headerRowDxfId="50">
  <autoFilter ref="A1:AI274" xr:uid="{0BC5ADF1-15D4-4F74-902E-CBC634AC45F1}"/>
  <tableColumns count="35">
    <tableColumn id="1" xr3:uid="{D91033D2-40AA-471E-9569-FE721E269898}" name="State"/>
    <tableColumn id="3" xr3:uid="{71841179-9722-44FF-96EF-BF9D59E87D8C}" name="Provider"/>
    <tableColumn id="4" xr3:uid="{CD954CE6-F373-495B-9746-D299EE9A7C29}" name="City"/>
    <tableColumn id="5" xr3:uid="{08E6C66F-D933-4B25-B7F8-1E3BF75BAFFE}" name="County"/>
    <tableColumn id="6" xr3:uid="{5811E772-76B6-4F16-B3D1-75619F778370}" name="MDS Census" dataDxfId="49"/>
    <tableColumn id="7" xr3:uid="{D6BB8869-5DAE-4A06-B1A1-0BFA7C9CA5F7}" name="Admin Hours" dataDxfId="48"/>
    <tableColumn id="30" xr3:uid="{640DA1D9-EFC2-440B-9960-2B23A46C4053}" name="Medical Director Hours" dataDxfId="47"/>
    <tableColumn id="8" xr3:uid="{2B840D74-2E92-4BBB-BC87-81B31604C65D}" name="Pharmacist Hours" dataDxfId="46"/>
    <tableColumn id="10" xr3:uid="{0447F5DE-755A-4649-9B47-34DA90345B62}" name="Dietician Hours" dataDxfId="45"/>
    <tableColumn id="28" xr3:uid="{624A65DC-33A9-4162-BA51-5266B2D8BF13}" name="Physician Assistant Hours" dataDxfId="44"/>
    <tableColumn id="29" xr3:uid="{805E7444-5A74-481E-9252-44ADB03D2091}" name="Nurse Practictioner Hours" dataDxfId="43"/>
    <tableColumn id="20" xr3:uid="{04E53EED-CFE8-4BF6-A84C-FBCFA9F3D822}" name="Speech/Language Pathologist Hours" dataDxfId="42"/>
    <tableColumn id="17" xr3:uid="{D9B8FDA2-93C3-44A6-910A-056756CEFD9F}" name="Qualified Social Work Staff Hours" dataDxfId="41"/>
    <tableColumn id="15" xr3:uid="{F7B0519A-62CC-4060-B770-E364BBDBED9B}" name="Other Social Work Staff Hours" dataDxfId="40"/>
    <tableColumn id="34" xr3:uid="{D18CB644-8D21-4D5D-A419-759E1869D3C0}" name="Total Social Work HPRD" dataDxfId="39">
      <calculatedColumnFormula>SUM(Table2[[#This Row],[Qualified Social Work Staff Hours]:[Other Social Work Staff Hours]])/Table2[[#This Row],[MDS Census]]</calculatedColumnFormula>
    </tableColumn>
    <tableColumn id="18" xr3:uid="{621D9A7E-2988-442B-A9E8-5663A7488A26}" name="Qualified Activities Professional Hours" dataDxfId="38"/>
    <tableColumn id="16" xr3:uid="{E4C4A2C7-0F95-4650-ADF8-3C92A54C39AD}" name="Other Activities Professional Hours" dataDxfId="37"/>
    <tableColumn id="33" xr3:uid="{664F35D2-2D81-4ED5-9F7C-8A13A2BE96BD}" name="Combined Activities HPRD" dataDxfId="36">
      <calculatedColumnFormula>SUM(Table2[[#This Row],[Qualified Activities Professional Hours]:[Other Activities Professional Hours]])/Table2[[#This Row],[MDS Census]]</calculatedColumnFormula>
    </tableColumn>
    <tableColumn id="12" xr3:uid="{263E9C5E-8FF7-4F73-8F52-5E8DB1BBC4DD}" name="Occupational Therapist Hours" dataDxfId="35"/>
    <tableColumn id="13" xr3:uid="{9E68089E-EDA2-466D-ADE5-9FCFB07B3EA5}" name="OT Assistant Hours" dataDxfId="34"/>
    <tableColumn id="22" xr3:uid="{902D76C7-AFE6-4733-B53D-A02B86FF4001}" name="OT Aide Hours" dataDxfId="33"/>
    <tableColumn id="35" xr3:uid="{A024FD52-882C-4C0C-A564-724A0E862380}" name="OT HPRD (incl. Assistant &amp; Aide)" dataDxfId="32">
      <calculatedColumnFormula>SUM(Table2[[#This Row],[Occupational Therapist Hours]:[OT Aide Hours]])/Table2[[#This Row],[MDS Census]]</calculatedColumnFormula>
    </tableColumn>
    <tableColumn id="23" xr3:uid="{C9A90AA3-7EDE-4DF1-9D18-43394111EF94}" name="Physical Therapist (PT) Hours" dataDxfId="31"/>
    <tableColumn id="24" xr3:uid="{23ABF890-A0D3-4D5C-8643-2B10738FAAC4}" name="PT Assistant Hours" dataDxfId="30"/>
    <tableColumn id="25" xr3:uid="{3037F839-B242-4ECB-8BD9-E2AAC1ACB427}" name="PT Aide Hours" dataDxfId="29"/>
    <tableColumn id="36" xr3:uid="{C80073E2-A5FF-4B53-A423-37429F8CD824}" name="PT HPRD (incl. Assistant &amp; Aide)" dataDxfId="28">
      <calculatedColumnFormula>SUM(Table2[[#This Row],[Physical Therapist (PT) Hours]:[PT Aide Hours]])/Table2[[#This Row],[MDS Census]]</calculatedColumnFormula>
    </tableColumn>
    <tableColumn id="14" xr3:uid="{86581BD0-C783-4EBA-8CAF-438FA0EC56A2}" name="Mental Health Service Worker Hours" dataDxfId="27"/>
    <tableColumn id="21" xr3:uid="{48B058D5-EF5B-4FD1-9D0E-C53B14906DB7}" name="Therapeutic Recreation Specialist" dataDxfId="26"/>
    <tableColumn id="9" xr3:uid="{CBB25F5F-4EA4-46CB-901E-C3EEF9CF155E}" name="Clinical Nurse Specialist Hours" dataDxfId="25"/>
    <tableColumn id="11" xr3:uid="{5360BF40-71F0-4504-B6C1-B90BB1DB7B1A}" name="Feeding Assistant Hours" dataDxfId="24"/>
    <tableColumn id="26" xr3:uid="{36846341-75B3-4156-84D0-789269AE6E2E}" name="Respiratory Therapy Technician Hours" dataDxfId="23"/>
    <tableColumn id="27" xr3:uid="{A22205CE-B325-46C9-8D59-515A3EC09B62}" name="Respiratory Therapist Hours" dataDxfId="22"/>
    <tableColumn id="31" xr3:uid="{ADCEE907-E18E-441F-AE91-D008BE89AFD9}" name="Other Physician Hours" dataDxfId="21"/>
    <tableColumn id="2" xr3:uid="{4856001E-0ECE-47A2-84B5-E71E0673BA66}" name="Provider Number" dataDxfId="20"/>
    <tableColumn id="32" xr3:uid="{EAFCCBB7-A320-4F54-9826-8B5BD3A768CF}" name="Region Number" dataDxfId="19"/>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78FC4A-F94C-47E7-8D13-70ED53F2845C}" name="Table411" displayName="Table411" ref="B2:C7" totalsRowShown="0" headerRowDxfId="18" dataDxfId="17" tableBorderDxfId="16">
  <autoFilter ref="B2:C7" xr:uid="{1ED771D8-DBF2-4B5C-9F7D-A59FBB047463}"/>
  <tableColumns count="2">
    <tableColumn id="1" xr3:uid="{C48EEB28-AEA0-44C2-A207-A1C3BC6BE8A9}" name="State" dataDxfId="15"/>
    <tableColumn id="2" xr3:uid="{155D7A67-C610-435A-8E87-D26DDA10B607}" name="Average" dataDxfId="14" dataCellStyle="Normal 2 2">
      <calculatedColumnFormula>SUM(Nurse!J:J)/SUM(Nurse!E:E)</calculatedColumnFormula>
    </tableColumn>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65E5F01-F55D-4423-8221-FE9537902289}" name="Table30" displayName="Table30" ref="F2:I15" totalsRowShown="0" headerRowDxfId="13" dataDxfId="12">
  <autoFilter ref="F2:I15" xr:uid="{565E5F01-F55D-4423-8221-FE9537902289}"/>
  <tableColumns count="4">
    <tableColumn id="1" xr3:uid="{C6D51445-7A0D-4791-B84E-B5449F87A69D}" name="Staffing Category" dataDxfId="11"/>
    <tableColumn id="2" xr3:uid="{AF4AE62F-8BF2-4900-B967-B70C6E269591}" name="State Total" dataDxfId="10"/>
    <tableColumn id="3" xr3:uid="{0A3B9502-B25C-4004-BD6B-75049F63ECD6}" name="Percentage of Total" dataDxfId="9">
      <calculatedColumnFormula>Table30[[#This Row],[State Total]]/G1</calculatedColumnFormula>
    </tableColumn>
    <tableColumn id="4" xr3:uid="{59FECD1F-9FDC-43CA-A744-CFC4B6372A0A}" name="HPRD" dataDxfId="8">
      <calculatedColumnFormula>Table30[[#This Row],[State Total]]/C6</calculatedColumnFormula>
    </tableColum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11C2622-9CCC-48CE-821F-F51D1E505E95}" name="Table32" displayName="Table32" ref="F18:G29" totalsRowShown="0" headerRowDxfId="7" dataDxfId="6">
  <autoFilter ref="F18:G29" xr:uid="{611C2622-9CCC-48CE-821F-F51D1E505E95}"/>
  <tableColumns count="2">
    <tableColumn id="1" xr3:uid="{AD214111-7A4C-4C91-9E95-37D8C1B3DAE7}" name="Contract Hours" dataDxfId="5"/>
    <tableColumn id="2" xr3:uid="{C83DFDBA-9027-4E10-96A9-5BAFC796767D}" name="State Total" dataDxfId="4"/>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3106FE6-CCEA-42AA-9F14-64FFC94AC8E0}" name="Table3036" displayName="Table3036" ref="F33:G37" totalsRowShown="0" headerRowDxfId="3" dataDxfId="2">
  <autoFilter ref="F33:G37" xr:uid="{03106FE6-CCEA-42AA-9F14-64FFC94AC8E0}"/>
  <tableColumns count="2">
    <tableColumn id="1" xr3:uid="{175A2CC1-8D4F-4462-AB4F-C1E2392DCA19}" name="Staffing Category" dataDxfId="1"/>
    <tableColumn id="4" xr3:uid="{5629E345-4C3E-45BD-84A7-A11A6B77424F}"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2A5CF55E-C8AB-46AF-8527-CEFB5615391D}">
  <we:reference id="wa104104476" version="1.3.0.0" store="en-US" storeType="OMEX"/>
  <we:alternateReferences/>
  <we:properties>
    <we:property name="layout-element-title" value="&quot;State Staff HPRD (Q1 2021)&quot;"/>
    <we:property name="shape" value="&quot;clock&quot;"/>
    <we:property name="sku" value="&quot;peoplebar-giant&quot;"/>
    <we:property name="theme" value="&quot;giant-roseblue&quot;"/>
  </we:properties>
  <we:bindings>
    <we:binding id="dataVizBinding" type="matrix" appref="{A6DDE8EF-38AE-4F9B-B97D-BA0FCED26231}"/>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1F9C-D1C0-43E1-9226-66C9FC896607}">
  <sheetPr>
    <outlinePr summaryRight="0"/>
  </sheetPr>
  <dimension ref="A1:AQ276"/>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5" outlineLevelCol="1" x14ac:dyDescent="0.2"/>
  <cols>
    <col min="1" max="1" width="7.6640625" bestFit="1" customWidth="1"/>
    <col min="2" max="2" width="30.6640625" customWidth="1"/>
    <col min="3" max="4" width="16.6640625" customWidth="1"/>
    <col min="5" max="5" width="13" customWidth="1"/>
    <col min="6" max="6" width="15.6640625" customWidth="1"/>
    <col min="7" max="7" width="15.6640625" style="1" customWidth="1"/>
    <col min="8" max="8" width="15.6640625" customWidth="1"/>
    <col min="9" max="9" width="15.6640625" style="1" customWidth="1"/>
    <col min="10" max="10" width="15.6640625" style="1" customWidth="1" collapsed="1"/>
    <col min="11" max="11" width="23.1640625" style="1" hidden="1" customWidth="1" outlineLevel="1"/>
    <col min="12" max="12" width="25.1640625" hidden="1" customWidth="1" outlineLevel="1"/>
    <col min="13" max="13" width="12.6640625" style="1" hidden="1" customWidth="1" outlineLevel="1"/>
    <col min="14" max="14" width="16.33203125" style="1" hidden="1" customWidth="1" outlineLevel="1"/>
    <col min="15" max="15" width="15.1640625" style="1" hidden="1" customWidth="1" outlineLevel="1"/>
    <col min="16" max="16" width="15.83203125" hidden="1" customWidth="1" outlineLevel="1"/>
    <col min="17" max="17" width="12.6640625" hidden="1" customWidth="1" outlineLevel="1"/>
    <col min="18" max="18" width="13.1640625" hidden="1" customWidth="1" outlineLevel="1"/>
    <col min="19" max="19" width="16.5" style="1" hidden="1" customWidth="1" outlineLevel="1"/>
    <col min="20" max="20" width="12.6640625" hidden="1" customWidth="1" outlineLevel="1"/>
    <col min="21" max="21" width="13.33203125" hidden="1" customWidth="1" outlineLevel="1"/>
    <col min="22" max="22" width="13.1640625" hidden="1" customWidth="1" outlineLevel="1"/>
    <col min="23" max="23" width="15.6640625" style="1" customWidth="1" collapsed="1"/>
    <col min="24" max="31" width="15.6640625" hidden="1" customWidth="1" outlineLevel="1"/>
    <col min="32" max="32" width="15.6640625" customWidth="1"/>
    <col min="33" max="33" width="15.6640625" style="1" customWidth="1"/>
    <col min="34" max="34" width="11.5" customWidth="1"/>
    <col min="35" max="35" width="8.6640625" customWidth="1"/>
    <col min="36" max="36" width="15.83203125" customWidth="1"/>
    <col min="37" max="37" width="8.6640625" customWidth="1"/>
    <col min="38" max="38" width="29.5" customWidth="1"/>
    <col min="41" max="41" width="31.33203125" customWidth="1"/>
    <col min="42" max="42" width="17.1640625" customWidth="1"/>
    <col min="43" max="43" width="17.1640625" style="1" customWidth="1"/>
    <col min="44" max="44" width="30.5" customWidth="1"/>
    <col min="46" max="46" width="18.6640625" customWidth="1"/>
    <col min="47" max="47" width="26.6640625" customWidth="1"/>
    <col min="48" max="49" width="26.1640625" customWidth="1"/>
    <col min="50" max="50" width="24.1640625" bestFit="1" customWidth="1"/>
    <col min="51" max="51" width="22.6640625" customWidth="1"/>
    <col min="53" max="53" width="23.33203125" bestFit="1" customWidth="1"/>
    <col min="54" max="54" width="22.6640625" customWidth="1"/>
    <col min="55" max="55" width="24.1640625" customWidth="1"/>
    <col min="56" max="56" width="26.1640625" bestFit="1" customWidth="1"/>
    <col min="60" max="60" width="24.33203125" customWidth="1"/>
    <col min="61" max="61" width="26.83203125" customWidth="1"/>
    <col min="62" max="62" width="23.5" customWidth="1"/>
    <col min="63" max="63" width="25.5" customWidth="1"/>
  </cols>
  <sheetData>
    <row r="1" spans="1:43" s="5" customFormat="1" ht="150" customHeight="1" x14ac:dyDescent="0.2">
      <c r="A1" s="5" t="s">
        <v>811</v>
      </c>
      <c r="B1" s="5" t="s">
        <v>813</v>
      </c>
      <c r="C1" s="5" t="s">
        <v>829</v>
      </c>
      <c r="D1" s="5" t="s">
        <v>814</v>
      </c>
      <c r="E1" s="5" t="s">
        <v>815</v>
      </c>
      <c r="F1" s="5" t="s">
        <v>838</v>
      </c>
      <c r="G1" s="5" t="s">
        <v>961</v>
      </c>
      <c r="H1" s="5" t="s">
        <v>962</v>
      </c>
      <c r="I1" s="5" t="s">
        <v>963</v>
      </c>
      <c r="J1" s="5" t="s">
        <v>830</v>
      </c>
      <c r="K1" s="5" t="s">
        <v>928</v>
      </c>
      <c r="L1" s="5" t="s">
        <v>901</v>
      </c>
      <c r="M1" s="5" t="s">
        <v>898</v>
      </c>
      <c r="N1" s="5" t="s">
        <v>819</v>
      </c>
      <c r="O1" s="5" t="s">
        <v>820</v>
      </c>
      <c r="P1" s="5" t="s">
        <v>902</v>
      </c>
      <c r="Q1" s="5" t="s">
        <v>899</v>
      </c>
      <c r="R1" s="5" t="s">
        <v>833</v>
      </c>
      <c r="S1" s="5" t="s">
        <v>900</v>
      </c>
      <c r="T1" s="5" t="s">
        <v>818</v>
      </c>
      <c r="U1" s="5" t="s">
        <v>894</v>
      </c>
      <c r="V1" s="5" t="s">
        <v>834</v>
      </c>
      <c r="W1" s="5" t="s">
        <v>837</v>
      </c>
      <c r="X1" s="5" t="s">
        <v>821</v>
      </c>
      <c r="Y1" s="5" t="s">
        <v>854</v>
      </c>
      <c r="Z1" s="5" t="s">
        <v>852</v>
      </c>
      <c r="AA1" s="5" t="s">
        <v>822</v>
      </c>
      <c r="AB1" s="5" t="s">
        <v>853</v>
      </c>
      <c r="AC1" s="5" t="s">
        <v>823</v>
      </c>
      <c r="AD1" s="5" t="s">
        <v>895</v>
      </c>
      <c r="AE1" s="5" t="s">
        <v>855</v>
      </c>
      <c r="AF1" s="5" t="s">
        <v>812</v>
      </c>
      <c r="AG1" s="5" t="s">
        <v>856</v>
      </c>
    </row>
    <row r="2" spans="1:43" x14ac:dyDescent="0.2">
      <c r="A2" t="s">
        <v>273</v>
      </c>
      <c r="B2" t="s">
        <v>278</v>
      </c>
      <c r="C2" t="s">
        <v>595</v>
      </c>
      <c r="D2" t="s">
        <v>756</v>
      </c>
      <c r="E2" s="3">
        <v>123.82222222222222</v>
      </c>
      <c r="F2" s="3">
        <f>Table3[[#This Row],[Total Hours Nurse Staffing]]/Table3[[#This Row],[MDS Census]]</f>
        <v>4.6661800071787507</v>
      </c>
      <c r="G2" s="3">
        <f>Table3[[#This Row],[Total Direct Care Staff Hours]]/Table3[[#This Row],[MDS Census]]</f>
        <v>4.5231658291457277</v>
      </c>
      <c r="H2" s="3">
        <f>Table3[[#This Row],[Total RN Hours (w/ Admin, DON)]]/Table3[[#This Row],[MDS Census]]</f>
        <v>0.85694903086862884</v>
      </c>
      <c r="I2" s="3">
        <f>Table3[[#This Row],[RN Hours (excl. Admin, DON)]]/Table3[[#This Row],[MDS Census]]</f>
        <v>0.71393485283560654</v>
      </c>
      <c r="J2" s="3">
        <f t="shared" ref="J2:J48" si="0">SUM(L2,P2,S2)</f>
        <v>577.77677777777774</v>
      </c>
      <c r="K2" s="3">
        <f>SUM(Table3[[#This Row],[RN Hours (excl. Admin, DON)]], Table3[[#This Row],[LPN Hours (excl. Admin)]], Table3[[#This Row],[CNA Hours]], Table3[[#This Row],[NA TR Hours]], Table3[[#This Row],[Med Aide/Tech Hours]])</f>
        <v>560.06844444444437</v>
      </c>
      <c r="L2" s="3">
        <f>SUM(Table3[[#This Row],[RN Hours (excl. Admin, DON)]:[RN DON Hours]])</f>
        <v>106.10933333333332</v>
      </c>
      <c r="M2" s="3">
        <v>88.400999999999996</v>
      </c>
      <c r="N2" s="3">
        <v>12.019444444444444</v>
      </c>
      <c r="O2" s="3">
        <v>5.6888888888888891</v>
      </c>
      <c r="P2" s="3">
        <f>SUM(Table3[[#This Row],[LPN Hours (excl. Admin)]:[LPN Admin Hours]])</f>
        <v>122.58855555555554</v>
      </c>
      <c r="Q2" s="3">
        <v>122.58855555555554</v>
      </c>
      <c r="R2" s="3">
        <v>0</v>
      </c>
      <c r="S2" s="3">
        <f>SUM(Table3[[#This Row],[CNA Hours]], Table3[[#This Row],[NA TR Hours]], Table3[[#This Row],[Med Aide/Tech Hours]])</f>
        <v>349.07888888888886</v>
      </c>
      <c r="T2" s="3">
        <v>286.61777777777775</v>
      </c>
      <c r="U2" s="3">
        <v>0</v>
      </c>
      <c r="V2" s="3">
        <v>62.461111111111109</v>
      </c>
      <c r="W2" s="3">
        <f>SUM(Table3[[#This Row],[RN Hours Contract]:[Med Aide Hours Contract]])</f>
        <v>0</v>
      </c>
      <c r="X2" s="3">
        <v>0</v>
      </c>
      <c r="Y2" s="3">
        <v>0</v>
      </c>
      <c r="Z2" s="3">
        <v>0</v>
      </c>
      <c r="AA2" s="3">
        <v>0</v>
      </c>
      <c r="AB2" s="3">
        <v>0</v>
      </c>
      <c r="AC2" s="3">
        <v>0</v>
      </c>
      <c r="AD2" s="3">
        <v>0</v>
      </c>
      <c r="AE2" s="3">
        <v>0</v>
      </c>
      <c r="AF2" t="s">
        <v>0</v>
      </c>
      <c r="AG2" s="13">
        <v>4</v>
      </c>
      <c r="AQ2"/>
    </row>
    <row r="3" spans="1:43" x14ac:dyDescent="0.2">
      <c r="A3" t="s">
        <v>273</v>
      </c>
      <c r="B3" t="s">
        <v>279</v>
      </c>
      <c r="C3" t="s">
        <v>596</v>
      </c>
      <c r="D3" t="s">
        <v>757</v>
      </c>
      <c r="E3" s="3">
        <v>94.144444444444446</v>
      </c>
      <c r="F3" s="3">
        <f>Table3[[#This Row],[Total Hours Nurse Staffing]]/Table3[[#This Row],[MDS Census]]</f>
        <v>4.6468169479523196</v>
      </c>
      <c r="G3" s="3">
        <f>Table3[[#This Row],[Total Direct Care Staff Hours]]/Table3[[#This Row],[MDS Census]]</f>
        <v>4.1418269798182461</v>
      </c>
      <c r="H3" s="3">
        <f>Table3[[#This Row],[Total RN Hours (w/ Admin, DON)]]/Table3[[#This Row],[MDS Census]]</f>
        <v>0.57909005074943942</v>
      </c>
      <c r="I3" s="3">
        <f>Table3[[#This Row],[RN Hours (excl. Admin, DON)]]/Table3[[#This Row],[MDS Census]]</f>
        <v>0.35784255871592119</v>
      </c>
      <c r="J3" s="3">
        <f t="shared" si="0"/>
        <v>437.47200000000004</v>
      </c>
      <c r="K3" s="3">
        <f>SUM(Table3[[#This Row],[RN Hours (excl. Admin, DON)]], Table3[[#This Row],[LPN Hours (excl. Admin)]], Table3[[#This Row],[CNA Hours]], Table3[[#This Row],[NA TR Hours]], Table3[[#This Row],[Med Aide/Tech Hours]])</f>
        <v>389.93</v>
      </c>
      <c r="L3" s="3">
        <f>SUM(Table3[[#This Row],[RN Hours (excl. Admin, DON)]:[RN DON Hours]])</f>
        <v>54.518111111111111</v>
      </c>
      <c r="M3" s="3">
        <v>33.68888888888889</v>
      </c>
      <c r="N3" s="3">
        <v>14.988888888888889</v>
      </c>
      <c r="O3" s="3">
        <v>5.8403333333333336</v>
      </c>
      <c r="P3" s="3">
        <f>SUM(Table3[[#This Row],[LPN Hours (excl. Admin)]:[LPN Admin Hours]])</f>
        <v>146.45722222222224</v>
      </c>
      <c r="Q3" s="3">
        <v>119.74444444444444</v>
      </c>
      <c r="R3" s="3">
        <v>26.712777777777799</v>
      </c>
      <c r="S3" s="3">
        <f>SUM(Table3[[#This Row],[CNA Hours]], Table3[[#This Row],[NA TR Hours]], Table3[[#This Row],[Med Aide/Tech Hours]])</f>
        <v>236.49666666666667</v>
      </c>
      <c r="T3" s="3">
        <v>221.85222222222222</v>
      </c>
      <c r="U3" s="3">
        <v>14.644444444444444</v>
      </c>
      <c r="V3" s="3">
        <v>0</v>
      </c>
      <c r="W3" s="3">
        <f>SUM(Table3[[#This Row],[RN Hours Contract]:[Med Aide Hours Contract]])</f>
        <v>25.827222222222222</v>
      </c>
      <c r="X3" s="3">
        <v>0</v>
      </c>
      <c r="Y3" s="3">
        <v>0</v>
      </c>
      <c r="Z3" s="3">
        <v>0</v>
      </c>
      <c r="AA3" s="3">
        <v>0</v>
      </c>
      <c r="AB3" s="3">
        <v>0</v>
      </c>
      <c r="AC3" s="3">
        <v>25.827222222222222</v>
      </c>
      <c r="AD3" s="3">
        <v>0</v>
      </c>
      <c r="AE3" s="3">
        <v>0</v>
      </c>
      <c r="AF3" t="s">
        <v>1</v>
      </c>
      <c r="AG3" s="13">
        <v>4</v>
      </c>
      <c r="AQ3"/>
    </row>
    <row r="4" spans="1:43" x14ac:dyDescent="0.2">
      <c r="A4" t="s">
        <v>273</v>
      </c>
      <c r="B4" t="s">
        <v>280</v>
      </c>
      <c r="C4" t="s">
        <v>590</v>
      </c>
      <c r="D4" t="s">
        <v>708</v>
      </c>
      <c r="E4" s="3">
        <v>100.38888888888889</v>
      </c>
      <c r="F4" s="3">
        <f>Table3[[#This Row],[Total Hours Nurse Staffing]]/Table3[[#This Row],[MDS Census]]</f>
        <v>3.6851621472053129</v>
      </c>
      <c r="G4" s="3">
        <f>Table3[[#This Row],[Total Direct Care Staff Hours]]/Table3[[#This Row],[MDS Census]]</f>
        <v>3.2664969562811286</v>
      </c>
      <c r="H4" s="3">
        <f>Table3[[#This Row],[Total RN Hours (w/ Admin, DON)]]/Table3[[#This Row],[MDS Census]]</f>
        <v>0.91045711123408957</v>
      </c>
      <c r="I4" s="3">
        <f>Table3[[#This Row],[RN Hours (excl. Admin, DON)]]/Table3[[#This Row],[MDS Census]]</f>
        <v>0.57287880464858887</v>
      </c>
      <c r="J4" s="3">
        <f t="shared" si="0"/>
        <v>369.94933333333336</v>
      </c>
      <c r="K4" s="3">
        <f>SUM(Table3[[#This Row],[RN Hours (excl. Admin, DON)]], Table3[[#This Row],[LPN Hours (excl. Admin)]], Table3[[#This Row],[CNA Hours]], Table3[[#This Row],[NA TR Hours]], Table3[[#This Row],[Med Aide/Tech Hours]])</f>
        <v>327.91999999999996</v>
      </c>
      <c r="L4" s="3">
        <f>SUM(Table3[[#This Row],[RN Hours (excl. Admin, DON)]:[RN DON Hours]])</f>
        <v>91.399777777777771</v>
      </c>
      <c r="M4" s="3">
        <v>57.510666666666665</v>
      </c>
      <c r="N4" s="3">
        <v>28.200222222222223</v>
      </c>
      <c r="O4" s="3">
        <v>5.6888888888888891</v>
      </c>
      <c r="P4" s="3">
        <f>SUM(Table3[[#This Row],[LPN Hours (excl. Admin)]:[LPN Admin Hours]])</f>
        <v>47.99133333333333</v>
      </c>
      <c r="Q4" s="3">
        <v>39.851111111111109</v>
      </c>
      <c r="R4" s="3">
        <v>8.1402222222222225</v>
      </c>
      <c r="S4" s="3">
        <f>SUM(Table3[[#This Row],[CNA Hours]], Table3[[#This Row],[NA TR Hours]], Table3[[#This Row],[Med Aide/Tech Hours]])</f>
        <v>230.55822222222221</v>
      </c>
      <c r="T4" s="3">
        <v>184.97277777777776</v>
      </c>
      <c r="U4" s="3">
        <v>10.640222222222222</v>
      </c>
      <c r="V4" s="3">
        <v>34.945222222222206</v>
      </c>
      <c r="W4" s="3">
        <f>SUM(Table3[[#This Row],[RN Hours Contract]:[Med Aide Hours Contract]])</f>
        <v>0</v>
      </c>
      <c r="X4" s="3">
        <v>0</v>
      </c>
      <c r="Y4" s="3">
        <v>0</v>
      </c>
      <c r="Z4" s="3">
        <v>0</v>
      </c>
      <c r="AA4" s="3">
        <v>0</v>
      </c>
      <c r="AB4" s="3">
        <v>0</v>
      </c>
      <c r="AC4" s="3">
        <v>0</v>
      </c>
      <c r="AD4" s="3">
        <v>0</v>
      </c>
      <c r="AE4" s="3">
        <v>0</v>
      </c>
      <c r="AF4" t="s">
        <v>2</v>
      </c>
      <c r="AG4" s="13">
        <v>4</v>
      </c>
      <c r="AQ4"/>
    </row>
    <row r="5" spans="1:43" x14ac:dyDescent="0.2">
      <c r="A5" t="s">
        <v>273</v>
      </c>
      <c r="B5" t="s">
        <v>281</v>
      </c>
      <c r="C5" t="s">
        <v>551</v>
      </c>
      <c r="D5" t="s">
        <v>758</v>
      </c>
      <c r="E5" s="3">
        <v>34.244444444444447</v>
      </c>
      <c r="F5" s="3">
        <f>Table3[[#This Row],[Total Hours Nurse Staffing]]/Table3[[#This Row],[MDS Census]]</f>
        <v>6.6481181051265406</v>
      </c>
      <c r="G5" s="3">
        <f>Table3[[#This Row],[Total Direct Care Staff Hours]]/Table3[[#This Row],[MDS Census]]</f>
        <v>6.2213659961064236</v>
      </c>
      <c r="H5" s="3">
        <f>Table3[[#This Row],[Total RN Hours (w/ Admin, DON)]]/Table3[[#This Row],[MDS Census]]</f>
        <v>2.3014276443867616</v>
      </c>
      <c r="I5" s="3">
        <f>Table3[[#This Row],[RN Hours (excl. Admin, DON)]]/Table3[[#This Row],[MDS Census]]</f>
        <v>1.8746755353666449</v>
      </c>
      <c r="J5" s="3">
        <f t="shared" si="0"/>
        <v>227.6611111111111</v>
      </c>
      <c r="K5" s="3">
        <f>SUM(Table3[[#This Row],[RN Hours (excl. Admin, DON)]], Table3[[#This Row],[LPN Hours (excl. Admin)]], Table3[[#This Row],[CNA Hours]], Table3[[#This Row],[NA TR Hours]], Table3[[#This Row],[Med Aide/Tech Hours]])</f>
        <v>213.04722222222222</v>
      </c>
      <c r="L5" s="3">
        <f>SUM(Table3[[#This Row],[RN Hours (excl. Admin, DON)]:[RN DON Hours]])</f>
        <v>78.811111111111103</v>
      </c>
      <c r="M5" s="3">
        <v>64.197222222222223</v>
      </c>
      <c r="N5" s="3">
        <v>9.1916666666666664</v>
      </c>
      <c r="O5" s="3">
        <v>5.4222222222222225</v>
      </c>
      <c r="P5" s="3">
        <f>SUM(Table3[[#This Row],[LPN Hours (excl. Admin)]:[LPN Admin Hours]])</f>
        <v>47.913888888888891</v>
      </c>
      <c r="Q5" s="3">
        <v>47.913888888888891</v>
      </c>
      <c r="R5" s="3">
        <v>0</v>
      </c>
      <c r="S5" s="3">
        <f>SUM(Table3[[#This Row],[CNA Hours]], Table3[[#This Row],[NA TR Hours]], Table3[[#This Row],[Med Aide/Tech Hours]])</f>
        <v>100.93611111111112</v>
      </c>
      <c r="T5" s="3">
        <v>100.93611111111112</v>
      </c>
      <c r="U5" s="3">
        <v>0</v>
      </c>
      <c r="V5" s="3">
        <v>0</v>
      </c>
      <c r="W5" s="3">
        <f>SUM(Table3[[#This Row],[RN Hours Contract]:[Med Aide Hours Contract]])</f>
        <v>0</v>
      </c>
      <c r="X5" s="3">
        <v>0</v>
      </c>
      <c r="Y5" s="3">
        <v>0</v>
      </c>
      <c r="Z5" s="3">
        <v>0</v>
      </c>
      <c r="AA5" s="3">
        <v>0</v>
      </c>
      <c r="AB5" s="3">
        <v>0</v>
      </c>
      <c r="AC5" s="3">
        <v>0</v>
      </c>
      <c r="AD5" s="3">
        <v>0</v>
      </c>
      <c r="AE5" s="3">
        <v>0</v>
      </c>
      <c r="AF5" t="s">
        <v>3</v>
      </c>
      <c r="AG5" s="13">
        <v>4</v>
      </c>
      <c r="AQ5"/>
    </row>
    <row r="6" spans="1:43" x14ac:dyDescent="0.2">
      <c r="A6" t="s">
        <v>273</v>
      </c>
      <c r="B6" t="s">
        <v>275</v>
      </c>
      <c r="C6" t="s">
        <v>597</v>
      </c>
      <c r="D6" t="s">
        <v>759</v>
      </c>
      <c r="E6" s="3">
        <v>51.277777777777779</v>
      </c>
      <c r="F6" s="3">
        <f>Table3[[#This Row],[Total Hours Nurse Staffing]]/Table3[[#This Row],[MDS Census]]</f>
        <v>3.8139848320693397</v>
      </c>
      <c r="G6" s="3">
        <f>Table3[[#This Row],[Total Direct Care Staff Hours]]/Table3[[#This Row],[MDS Census]]</f>
        <v>3.4220195016251354</v>
      </c>
      <c r="H6" s="3">
        <f>Table3[[#This Row],[Total RN Hours (w/ Admin, DON)]]/Table3[[#This Row],[MDS Census]]</f>
        <v>1.0480195016251355</v>
      </c>
      <c r="I6" s="3">
        <f>Table3[[#This Row],[RN Hours (excl. Admin, DON)]]/Table3[[#This Row],[MDS Census]]</f>
        <v>0.66309642470205854</v>
      </c>
      <c r="J6" s="3">
        <f t="shared" si="0"/>
        <v>195.57266666666669</v>
      </c>
      <c r="K6" s="3">
        <f>SUM(Table3[[#This Row],[RN Hours (excl. Admin, DON)]], Table3[[#This Row],[LPN Hours (excl. Admin)]], Table3[[#This Row],[CNA Hours]], Table3[[#This Row],[NA TR Hours]], Table3[[#This Row],[Med Aide/Tech Hours]])</f>
        <v>175.47355555555555</v>
      </c>
      <c r="L6" s="3">
        <f>SUM(Table3[[#This Row],[RN Hours (excl. Admin, DON)]:[RN DON Hours]])</f>
        <v>53.740111111111119</v>
      </c>
      <c r="M6" s="3">
        <v>34.002111111111113</v>
      </c>
      <c r="N6" s="3">
        <v>15.004666666666672</v>
      </c>
      <c r="O6" s="3">
        <v>4.7333333333333334</v>
      </c>
      <c r="P6" s="3">
        <f>SUM(Table3[[#This Row],[LPN Hours (excl. Admin)]:[LPN Admin Hours]])</f>
        <v>30.012222222222221</v>
      </c>
      <c r="Q6" s="3">
        <v>29.65111111111111</v>
      </c>
      <c r="R6" s="3">
        <v>0.3611111111111111</v>
      </c>
      <c r="S6" s="3">
        <f>SUM(Table3[[#This Row],[CNA Hours]], Table3[[#This Row],[NA TR Hours]], Table3[[#This Row],[Med Aide/Tech Hours]])</f>
        <v>111.82033333333334</v>
      </c>
      <c r="T6" s="3">
        <v>111.41966666666667</v>
      </c>
      <c r="U6" s="3">
        <v>0</v>
      </c>
      <c r="V6" s="3">
        <v>0.40066666666666667</v>
      </c>
      <c r="W6" s="3">
        <f>SUM(Table3[[#This Row],[RN Hours Contract]:[Med Aide Hours Contract]])</f>
        <v>6.6666666666666666E-2</v>
      </c>
      <c r="X6" s="3">
        <v>0</v>
      </c>
      <c r="Y6" s="3">
        <v>0</v>
      </c>
      <c r="Z6" s="3">
        <v>0</v>
      </c>
      <c r="AA6" s="3">
        <v>0</v>
      </c>
      <c r="AB6" s="3">
        <v>0</v>
      </c>
      <c r="AC6" s="3">
        <v>6.6666666666666666E-2</v>
      </c>
      <c r="AD6" s="3">
        <v>0</v>
      </c>
      <c r="AE6" s="3">
        <v>0</v>
      </c>
      <c r="AF6" t="s">
        <v>4</v>
      </c>
      <c r="AG6" s="13">
        <v>4</v>
      </c>
      <c r="AQ6"/>
    </row>
    <row r="7" spans="1:43" x14ac:dyDescent="0.2">
      <c r="A7" t="s">
        <v>273</v>
      </c>
      <c r="B7" t="s">
        <v>282</v>
      </c>
      <c r="C7" t="s">
        <v>597</v>
      </c>
      <c r="D7" t="s">
        <v>759</v>
      </c>
      <c r="E7" s="3">
        <v>37.488888888888887</v>
      </c>
      <c r="F7" s="3">
        <f>Table3[[#This Row],[Total Hours Nurse Staffing]]/Table3[[#This Row],[MDS Census]]</f>
        <v>4.5612092471843511</v>
      </c>
      <c r="G7" s="3">
        <f>Table3[[#This Row],[Total Direct Care Staff Hours]]/Table3[[#This Row],[MDS Census]]</f>
        <v>4.0893657379964434</v>
      </c>
      <c r="H7" s="3">
        <f>Table3[[#This Row],[Total RN Hours (w/ Admin, DON)]]/Table3[[#This Row],[MDS Census]]</f>
        <v>0.42983106105512742</v>
      </c>
      <c r="I7" s="3">
        <f>Table3[[#This Row],[RN Hours (excl. Admin, DON)]]/Table3[[#This Row],[MDS Census]]</f>
        <v>0.10973621813870778</v>
      </c>
      <c r="J7" s="3">
        <f t="shared" si="0"/>
        <v>170.99466666666666</v>
      </c>
      <c r="K7" s="3">
        <f>SUM(Table3[[#This Row],[RN Hours (excl. Admin, DON)]], Table3[[#This Row],[LPN Hours (excl. Admin)]], Table3[[#This Row],[CNA Hours]], Table3[[#This Row],[NA TR Hours]], Table3[[#This Row],[Med Aide/Tech Hours]])</f>
        <v>153.30577777777776</v>
      </c>
      <c r="L7" s="3">
        <f>SUM(Table3[[#This Row],[RN Hours (excl. Admin, DON)]:[RN DON Hours]])</f>
        <v>16.113888888888887</v>
      </c>
      <c r="M7" s="3">
        <v>4.1138888888888889</v>
      </c>
      <c r="N7" s="3">
        <v>6.0444444444444443</v>
      </c>
      <c r="O7" s="3">
        <v>5.9555555555555557</v>
      </c>
      <c r="P7" s="3">
        <f>SUM(Table3[[#This Row],[LPN Hours (excl. Admin)]:[LPN Admin Hours]])</f>
        <v>49.12222222222222</v>
      </c>
      <c r="Q7" s="3">
        <v>43.43333333333333</v>
      </c>
      <c r="R7" s="3">
        <v>5.6888888888888891</v>
      </c>
      <c r="S7" s="3">
        <f>SUM(Table3[[#This Row],[CNA Hours]], Table3[[#This Row],[NA TR Hours]], Table3[[#This Row],[Med Aide/Tech Hours]])</f>
        <v>105.75855555555555</v>
      </c>
      <c r="T7" s="3">
        <v>80.954444444444434</v>
      </c>
      <c r="U7" s="3">
        <v>0</v>
      </c>
      <c r="V7" s="3">
        <v>24.804111111111109</v>
      </c>
      <c r="W7" s="3">
        <f>SUM(Table3[[#This Row],[RN Hours Contract]:[Med Aide Hours Contract]])</f>
        <v>0</v>
      </c>
      <c r="X7" s="3">
        <v>0</v>
      </c>
      <c r="Y7" s="3">
        <v>0</v>
      </c>
      <c r="Z7" s="3">
        <v>0</v>
      </c>
      <c r="AA7" s="3">
        <v>0</v>
      </c>
      <c r="AB7" s="3">
        <v>0</v>
      </c>
      <c r="AC7" s="3">
        <v>0</v>
      </c>
      <c r="AD7" s="3">
        <v>0</v>
      </c>
      <c r="AE7" s="3">
        <v>0</v>
      </c>
      <c r="AF7" t="s">
        <v>5</v>
      </c>
      <c r="AG7" s="13">
        <v>4</v>
      </c>
      <c r="AQ7"/>
    </row>
    <row r="8" spans="1:43" x14ac:dyDescent="0.2">
      <c r="A8" t="s">
        <v>273</v>
      </c>
      <c r="B8" t="s">
        <v>283</v>
      </c>
      <c r="C8" t="s">
        <v>597</v>
      </c>
      <c r="D8" t="s">
        <v>759</v>
      </c>
      <c r="E8" s="3">
        <v>69.333333333333329</v>
      </c>
      <c r="F8" s="3">
        <f>Table3[[#This Row],[Total Hours Nurse Staffing]]/Table3[[#This Row],[MDS Census]]</f>
        <v>3.5967660256410259</v>
      </c>
      <c r="G8" s="3">
        <f>Table3[[#This Row],[Total Direct Care Staff Hours]]/Table3[[#This Row],[MDS Census]]</f>
        <v>3.2312259615384615</v>
      </c>
      <c r="H8" s="3">
        <f>Table3[[#This Row],[Total RN Hours (w/ Admin, DON)]]/Table3[[#This Row],[MDS Census]]</f>
        <v>0.62860096153846168</v>
      </c>
      <c r="I8" s="3">
        <f>Table3[[#This Row],[RN Hours (excl. Admin, DON)]]/Table3[[#This Row],[MDS Census]]</f>
        <v>0.33768108974358979</v>
      </c>
      <c r="J8" s="3">
        <f t="shared" si="0"/>
        <v>249.37577777777778</v>
      </c>
      <c r="K8" s="3">
        <f>SUM(Table3[[#This Row],[RN Hours (excl. Admin, DON)]], Table3[[#This Row],[LPN Hours (excl. Admin)]], Table3[[#This Row],[CNA Hours]], Table3[[#This Row],[NA TR Hours]], Table3[[#This Row],[Med Aide/Tech Hours]])</f>
        <v>224.03166666666667</v>
      </c>
      <c r="L8" s="3">
        <f>SUM(Table3[[#This Row],[RN Hours (excl. Admin, DON)]:[RN DON Hours]])</f>
        <v>43.583000000000006</v>
      </c>
      <c r="M8" s="3">
        <v>23.412555555555556</v>
      </c>
      <c r="N8" s="3">
        <v>14.472444444444445</v>
      </c>
      <c r="O8" s="3">
        <v>5.6980000000000004</v>
      </c>
      <c r="P8" s="3">
        <f>SUM(Table3[[#This Row],[LPN Hours (excl. Admin)]:[LPN Admin Hours]])</f>
        <v>49.069777777777773</v>
      </c>
      <c r="Q8" s="3">
        <v>43.896111111111111</v>
      </c>
      <c r="R8" s="3">
        <v>5.1736666666666657</v>
      </c>
      <c r="S8" s="3">
        <f>SUM(Table3[[#This Row],[CNA Hours]], Table3[[#This Row],[NA TR Hours]], Table3[[#This Row],[Med Aide/Tech Hours]])</f>
        <v>156.72300000000001</v>
      </c>
      <c r="T8" s="3">
        <v>138.49022222222223</v>
      </c>
      <c r="U8" s="3">
        <v>0</v>
      </c>
      <c r="V8" s="3">
        <v>18.232777777777784</v>
      </c>
      <c r="W8" s="3">
        <f>SUM(Table3[[#This Row],[RN Hours Contract]:[Med Aide Hours Contract]])</f>
        <v>0</v>
      </c>
      <c r="X8" s="3">
        <v>0</v>
      </c>
      <c r="Y8" s="3">
        <v>0</v>
      </c>
      <c r="Z8" s="3">
        <v>0</v>
      </c>
      <c r="AA8" s="3">
        <v>0</v>
      </c>
      <c r="AB8" s="3">
        <v>0</v>
      </c>
      <c r="AC8" s="3">
        <v>0</v>
      </c>
      <c r="AD8" s="3">
        <v>0</v>
      </c>
      <c r="AE8" s="3">
        <v>0</v>
      </c>
      <c r="AF8" t="s">
        <v>6</v>
      </c>
      <c r="AG8" s="13">
        <v>4</v>
      </c>
      <c r="AQ8"/>
    </row>
    <row r="9" spans="1:43" x14ac:dyDescent="0.2">
      <c r="A9" t="s">
        <v>273</v>
      </c>
      <c r="B9" t="s">
        <v>284</v>
      </c>
      <c r="C9" t="s">
        <v>558</v>
      </c>
      <c r="D9" t="s">
        <v>760</v>
      </c>
      <c r="E9" s="3">
        <v>92.87777777777778</v>
      </c>
      <c r="F9" s="3">
        <f>Table3[[#This Row],[Total Hours Nurse Staffing]]/Table3[[#This Row],[MDS Census]]</f>
        <v>3.7832491924871396</v>
      </c>
      <c r="G9" s="3">
        <f>Table3[[#This Row],[Total Direct Care Staff Hours]]/Table3[[#This Row],[MDS Census]]</f>
        <v>3.5402069625553296</v>
      </c>
      <c r="H9" s="3">
        <f>Table3[[#This Row],[Total RN Hours (w/ Admin, DON)]]/Table3[[#This Row],[MDS Census]]</f>
        <v>0.42455437253259959</v>
      </c>
      <c r="I9" s="3">
        <f>Table3[[#This Row],[RN Hours (excl. Admin, DON)]]/Table3[[#This Row],[MDS Census]]</f>
        <v>0.24425888264146431</v>
      </c>
      <c r="J9" s="3">
        <f t="shared" si="0"/>
        <v>351.3797777777778</v>
      </c>
      <c r="K9" s="3">
        <f>SUM(Table3[[#This Row],[RN Hours (excl. Admin, DON)]], Table3[[#This Row],[LPN Hours (excl. Admin)]], Table3[[#This Row],[CNA Hours]], Table3[[#This Row],[NA TR Hours]], Table3[[#This Row],[Med Aide/Tech Hours]])</f>
        <v>328.80655555555558</v>
      </c>
      <c r="L9" s="3">
        <f>SUM(Table3[[#This Row],[RN Hours (excl. Admin, DON)]:[RN DON Hours]])</f>
        <v>39.431666666666665</v>
      </c>
      <c r="M9" s="3">
        <v>22.686222222222224</v>
      </c>
      <c r="N9" s="3">
        <v>11.523222222222223</v>
      </c>
      <c r="O9" s="3">
        <v>5.2222222222222223</v>
      </c>
      <c r="P9" s="3">
        <f>SUM(Table3[[#This Row],[LPN Hours (excl. Admin)]:[LPN Admin Hours]])</f>
        <v>90.989888888888899</v>
      </c>
      <c r="Q9" s="3">
        <v>85.162111111111116</v>
      </c>
      <c r="R9" s="3">
        <v>5.8277777777777775</v>
      </c>
      <c r="S9" s="3">
        <f>SUM(Table3[[#This Row],[CNA Hours]], Table3[[#This Row],[NA TR Hours]], Table3[[#This Row],[Med Aide/Tech Hours]])</f>
        <v>220.95822222222222</v>
      </c>
      <c r="T9" s="3">
        <v>208.54155555555556</v>
      </c>
      <c r="U9" s="3">
        <v>0</v>
      </c>
      <c r="V9" s="3">
        <v>12.416666666666666</v>
      </c>
      <c r="W9" s="3">
        <f>SUM(Table3[[#This Row],[RN Hours Contract]:[Med Aide Hours Contract]])</f>
        <v>30.508333333333333</v>
      </c>
      <c r="X9" s="3">
        <v>0</v>
      </c>
      <c r="Y9" s="3">
        <v>0</v>
      </c>
      <c r="Z9" s="3">
        <v>0</v>
      </c>
      <c r="AA9" s="3">
        <v>10.922222222222222</v>
      </c>
      <c r="AB9" s="3">
        <v>0</v>
      </c>
      <c r="AC9" s="3">
        <v>19.586111111111112</v>
      </c>
      <c r="AD9" s="3">
        <v>0</v>
      </c>
      <c r="AE9" s="3">
        <v>0</v>
      </c>
      <c r="AF9" t="s">
        <v>7</v>
      </c>
      <c r="AG9" s="13">
        <v>4</v>
      </c>
      <c r="AQ9"/>
    </row>
    <row r="10" spans="1:43" x14ac:dyDescent="0.2">
      <c r="A10" t="s">
        <v>273</v>
      </c>
      <c r="B10" t="s">
        <v>285</v>
      </c>
      <c r="C10" t="s">
        <v>563</v>
      </c>
      <c r="D10" t="s">
        <v>694</v>
      </c>
      <c r="E10" s="3">
        <v>83.922222222222217</v>
      </c>
      <c r="F10" s="3">
        <f>Table3[[#This Row],[Total Hours Nurse Staffing]]/Table3[[#This Row],[MDS Census]]</f>
        <v>4.334377068714419</v>
      </c>
      <c r="G10" s="3">
        <f>Table3[[#This Row],[Total Direct Care Staff Hours]]/Table3[[#This Row],[MDS Census]]</f>
        <v>3.9026558983185491</v>
      </c>
      <c r="H10" s="3">
        <f>Table3[[#This Row],[Total RN Hours (w/ Admin, DON)]]/Table3[[#This Row],[MDS Census]]</f>
        <v>0.63275784456507356</v>
      </c>
      <c r="I10" s="3">
        <f>Table3[[#This Row],[RN Hours (excl. Admin, DON)]]/Table3[[#This Row],[MDS Census]]</f>
        <v>0.30748841519925857</v>
      </c>
      <c r="J10" s="3">
        <f t="shared" si="0"/>
        <v>363.75055555555559</v>
      </c>
      <c r="K10" s="3">
        <f>SUM(Table3[[#This Row],[RN Hours (excl. Admin, DON)]], Table3[[#This Row],[LPN Hours (excl. Admin)]], Table3[[#This Row],[CNA Hours]], Table3[[#This Row],[NA TR Hours]], Table3[[#This Row],[Med Aide/Tech Hours]])</f>
        <v>327.51955555555554</v>
      </c>
      <c r="L10" s="3">
        <f>SUM(Table3[[#This Row],[RN Hours (excl. Admin, DON)]:[RN DON Hours]])</f>
        <v>53.102444444444451</v>
      </c>
      <c r="M10" s="3">
        <v>25.80511111111111</v>
      </c>
      <c r="N10" s="3">
        <v>22.052888888888894</v>
      </c>
      <c r="O10" s="3">
        <v>5.2444444444444445</v>
      </c>
      <c r="P10" s="3">
        <f>SUM(Table3[[#This Row],[LPN Hours (excl. Admin)]:[LPN Admin Hours]])</f>
        <v>107.77122222222222</v>
      </c>
      <c r="Q10" s="3">
        <v>98.837555555555554</v>
      </c>
      <c r="R10" s="3">
        <v>8.9336666666666655</v>
      </c>
      <c r="S10" s="3">
        <f>SUM(Table3[[#This Row],[CNA Hours]], Table3[[#This Row],[NA TR Hours]], Table3[[#This Row],[Med Aide/Tech Hours]])</f>
        <v>202.87688888888889</v>
      </c>
      <c r="T10" s="3">
        <v>195.995</v>
      </c>
      <c r="U10" s="3">
        <v>0</v>
      </c>
      <c r="V10" s="3">
        <v>6.8818888888888878</v>
      </c>
      <c r="W10" s="3">
        <f>SUM(Table3[[#This Row],[RN Hours Contract]:[Med Aide Hours Contract]])</f>
        <v>48.696333333333335</v>
      </c>
      <c r="X10" s="3">
        <v>0</v>
      </c>
      <c r="Y10" s="3">
        <v>1.7777777777777777</v>
      </c>
      <c r="Z10" s="3">
        <v>0</v>
      </c>
      <c r="AA10" s="3">
        <v>29.880111111111113</v>
      </c>
      <c r="AB10" s="3">
        <v>0</v>
      </c>
      <c r="AC10" s="3">
        <v>17.038444444444444</v>
      </c>
      <c r="AD10" s="3">
        <v>0</v>
      </c>
      <c r="AE10" s="3">
        <v>0</v>
      </c>
      <c r="AF10" t="s">
        <v>8</v>
      </c>
      <c r="AG10" s="13">
        <v>4</v>
      </c>
      <c r="AQ10"/>
    </row>
    <row r="11" spans="1:43" x14ac:dyDescent="0.2">
      <c r="A11" t="s">
        <v>273</v>
      </c>
      <c r="B11" t="s">
        <v>286</v>
      </c>
      <c r="C11" t="s">
        <v>571</v>
      </c>
      <c r="D11" t="s">
        <v>761</v>
      </c>
      <c r="E11" s="3">
        <v>70.766666666666666</v>
      </c>
      <c r="F11" s="3">
        <f>Table3[[#This Row],[Total Hours Nurse Staffing]]/Table3[[#This Row],[MDS Census]]</f>
        <v>2.9784895588004394</v>
      </c>
      <c r="G11" s="3">
        <f>Table3[[#This Row],[Total Direct Care Staff Hours]]/Table3[[#This Row],[MDS Census]]</f>
        <v>2.7735515779557236</v>
      </c>
      <c r="H11" s="3">
        <f>Table3[[#This Row],[Total RN Hours (w/ Admin, DON)]]/Table3[[#This Row],[MDS Census]]</f>
        <v>0.51919453603391419</v>
      </c>
      <c r="I11" s="3">
        <f>Table3[[#This Row],[RN Hours (excl. Admin, DON)]]/Table3[[#This Row],[MDS Census]]</f>
        <v>0.37399905793688176</v>
      </c>
      <c r="J11" s="3">
        <f t="shared" si="0"/>
        <v>210.77777777777777</v>
      </c>
      <c r="K11" s="3">
        <f>SUM(Table3[[#This Row],[RN Hours (excl. Admin, DON)]], Table3[[#This Row],[LPN Hours (excl. Admin)]], Table3[[#This Row],[CNA Hours]], Table3[[#This Row],[NA TR Hours]], Table3[[#This Row],[Med Aide/Tech Hours]])</f>
        <v>196.27500000000003</v>
      </c>
      <c r="L11" s="3">
        <f>SUM(Table3[[#This Row],[RN Hours (excl. Admin, DON)]:[RN DON Hours]])</f>
        <v>36.74166666666666</v>
      </c>
      <c r="M11" s="3">
        <v>26.466666666666665</v>
      </c>
      <c r="N11" s="3">
        <v>5.333333333333333</v>
      </c>
      <c r="O11" s="3">
        <v>4.9416666666666664</v>
      </c>
      <c r="P11" s="3">
        <f>SUM(Table3[[#This Row],[LPN Hours (excl. Admin)]:[LPN Admin Hours]])</f>
        <v>57.516666666666666</v>
      </c>
      <c r="Q11" s="3">
        <v>53.288888888888891</v>
      </c>
      <c r="R11" s="3">
        <v>4.2277777777777779</v>
      </c>
      <c r="S11" s="3">
        <f>SUM(Table3[[#This Row],[CNA Hours]], Table3[[#This Row],[NA TR Hours]], Table3[[#This Row],[Med Aide/Tech Hours]])</f>
        <v>116.51944444444445</v>
      </c>
      <c r="T11" s="3">
        <v>102.61388888888889</v>
      </c>
      <c r="U11" s="3">
        <v>5.4805555555555552</v>
      </c>
      <c r="V11" s="3">
        <v>8.4250000000000007</v>
      </c>
      <c r="W11" s="3">
        <f>SUM(Table3[[#This Row],[RN Hours Contract]:[Med Aide Hours Contract]])</f>
        <v>32.169444444444444</v>
      </c>
      <c r="X11" s="3">
        <v>0.2722222222222222</v>
      </c>
      <c r="Y11" s="3">
        <v>0</v>
      </c>
      <c r="Z11" s="3">
        <v>2.1861111111111109</v>
      </c>
      <c r="AA11" s="3">
        <v>2.8638888888888889</v>
      </c>
      <c r="AB11" s="3">
        <v>0</v>
      </c>
      <c r="AC11" s="3">
        <v>25.911111111111111</v>
      </c>
      <c r="AD11" s="3">
        <v>0</v>
      </c>
      <c r="AE11" s="3">
        <v>0.93611111111111112</v>
      </c>
      <c r="AF11" t="s">
        <v>9</v>
      </c>
      <c r="AG11" s="13">
        <v>4</v>
      </c>
      <c r="AQ11"/>
    </row>
    <row r="12" spans="1:43" x14ac:dyDescent="0.2">
      <c r="A12" t="s">
        <v>273</v>
      </c>
      <c r="B12" t="s">
        <v>287</v>
      </c>
      <c r="C12" t="s">
        <v>563</v>
      </c>
      <c r="D12" t="s">
        <v>694</v>
      </c>
      <c r="E12" s="3">
        <v>125.13333333333334</v>
      </c>
      <c r="F12" s="3">
        <f>Table3[[#This Row],[Total Hours Nurse Staffing]]/Table3[[#This Row],[MDS Census]]</f>
        <v>2.5731885988279166</v>
      </c>
      <c r="G12" s="3">
        <f>Table3[[#This Row],[Total Direct Care Staff Hours]]/Table3[[#This Row],[MDS Census]]</f>
        <v>2.2191493518025212</v>
      </c>
      <c r="H12" s="3">
        <f>Table3[[#This Row],[Total RN Hours (w/ Admin, DON)]]/Table3[[#This Row],[MDS Census]]</f>
        <v>0.32415290356952581</v>
      </c>
      <c r="I12" s="3">
        <f>Table3[[#This Row],[RN Hours (excl. Admin, DON)]]/Table3[[#This Row],[MDS Census]]</f>
        <v>0.15042709998224116</v>
      </c>
      <c r="J12" s="3">
        <f t="shared" si="0"/>
        <v>321.99166666666667</v>
      </c>
      <c r="K12" s="3">
        <f>SUM(Table3[[#This Row],[RN Hours (excl. Admin, DON)]], Table3[[#This Row],[LPN Hours (excl. Admin)]], Table3[[#This Row],[CNA Hours]], Table3[[#This Row],[NA TR Hours]], Table3[[#This Row],[Med Aide/Tech Hours]])</f>
        <v>277.6895555555555</v>
      </c>
      <c r="L12" s="3">
        <f>SUM(Table3[[#This Row],[RN Hours (excl. Admin, DON)]:[RN DON Hours]])</f>
        <v>40.562333333333335</v>
      </c>
      <c r="M12" s="3">
        <v>18.823444444444444</v>
      </c>
      <c r="N12" s="3">
        <v>16.138888888888889</v>
      </c>
      <c r="O12" s="3">
        <v>5.6</v>
      </c>
      <c r="P12" s="3">
        <f>SUM(Table3[[#This Row],[LPN Hours (excl. Admin)]:[LPN Admin Hours]])</f>
        <v>79.279333333333327</v>
      </c>
      <c r="Q12" s="3">
        <v>56.716111111111111</v>
      </c>
      <c r="R12" s="3">
        <v>22.563222222222215</v>
      </c>
      <c r="S12" s="3">
        <f>SUM(Table3[[#This Row],[CNA Hours]], Table3[[#This Row],[NA TR Hours]], Table3[[#This Row],[Med Aide/Tech Hours]])</f>
        <v>202.15</v>
      </c>
      <c r="T12" s="3">
        <v>194.49544444444444</v>
      </c>
      <c r="U12" s="3">
        <v>0</v>
      </c>
      <c r="V12" s="3">
        <v>7.6545555555555529</v>
      </c>
      <c r="W12" s="3">
        <f>SUM(Table3[[#This Row],[RN Hours Contract]:[Med Aide Hours Contract]])</f>
        <v>5.9555555555555557</v>
      </c>
      <c r="X12" s="3">
        <v>5.2444444444444445</v>
      </c>
      <c r="Y12" s="3">
        <v>0</v>
      </c>
      <c r="Z12" s="3">
        <v>0.44444444444444442</v>
      </c>
      <c r="AA12" s="3">
        <v>0.26666666666666666</v>
      </c>
      <c r="AB12" s="3">
        <v>0</v>
      </c>
      <c r="AC12" s="3">
        <v>0</v>
      </c>
      <c r="AD12" s="3">
        <v>0</v>
      </c>
      <c r="AE12" s="3">
        <v>0</v>
      </c>
      <c r="AF12" t="s">
        <v>10</v>
      </c>
      <c r="AG12" s="13">
        <v>4</v>
      </c>
      <c r="AQ12"/>
    </row>
    <row r="13" spans="1:43" x14ac:dyDescent="0.2">
      <c r="A13" t="s">
        <v>273</v>
      </c>
      <c r="B13" t="s">
        <v>288</v>
      </c>
      <c r="C13" t="s">
        <v>598</v>
      </c>
      <c r="D13" t="s">
        <v>725</v>
      </c>
      <c r="E13" s="3">
        <v>66.355555555555554</v>
      </c>
      <c r="F13" s="3">
        <f>Table3[[#This Row],[Total Hours Nurse Staffing]]/Table3[[#This Row],[MDS Census]]</f>
        <v>4.694959812458138</v>
      </c>
      <c r="G13" s="3">
        <f>Table3[[#This Row],[Total Direct Care Staff Hours]]/Table3[[#This Row],[MDS Census]]</f>
        <v>4.2071718017414605</v>
      </c>
      <c r="H13" s="3">
        <f>Table3[[#This Row],[Total RN Hours (w/ Admin, DON)]]/Table3[[#This Row],[MDS Census]]</f>
        <v>0.7420495646349633</v>
      </c>
      <c r="I13" s="3">
        <f>Table3[[#This Row],[RN Hours (excl. Admin, DON)]]/Table3[[#This Row],[MDS Census]]</f>
        <v>0.50092431346282662</v>
      </c>
      <c r="J13" s="3">
        <f t="shared" si="0"/>
        <v>311.53666666666669</v>
      </c>
      <c r="K13" s="3">
        <f>SUM(Table3[[#This Row],[RN Hours (excl. Admin, DON)]], Table3[[#This Row],[LPN Hours (excl. Admin)]], Table3[[#This Row],[CNA Hours]], Table3[[#This Row],[NA TR Hours]], Table3[[#This Row],[Med Aide/Tech Hours]])</f>
        <v>279.16922222222223</v>
      </c>
      <c r="L13" s="3">
        <f>SUM(Table3[[#This Row],[RN Hours (excl. Admin, DON)]:[RN DON Hours]])</f>
        <v>49.239111111111121</v>
      </c>
      <c r="M13" s="3">
        <v>33.239111111111114</v>
      </c>
      <c r="N13" s="3">
        <v>10.755555555555556</v>
      </c>
      <c r="O13" s="3">
        <v>5.2444444444444445</v>
      </c>
      <c r="P13" s="3">
        <f>SUM(Table3[[#This Row],[LPN Hours (excl. Admin)]:[LPN Admin Hours]])</f>
        <v>62.404666666666671</v>
      </c>
      <c r="Q13" s="3">
        <v>46.037222222222226</v>
      </c>
      <c r="R13" s="3">
        <v>16.367444444444448</v>
      </c>
      <c r="S13" s="3">
        <f>SUM(Table3[[#This Row],[CNA Hours]], Table3[[#This Row],[NA TR Hours]], Table3[[#This Row],[Med Aide/Tech Hours]])</f>
        <v>199.8928888888889</v>
      </c>
      <c r="T13" s="3">
        <v>152.57388888888889</v>
      </c>
      <c r="U13" s="3">
        <v>7.6067777777777792</v>
      </c>
      <c r="V13" s="3">
        <v>39.712222222222231</v>
      </c>
      <c r="W13" s="3">
        <f>SUM(Table3[[#This Row],[RN Hours Contract]:[Med Aide Hours Contract]])</f>
        <v>0</v>
      </c>
      <c r="X13" s="3">
        <v>0</v>
      </c>
      <c r="Y13" s="3">
        <v>0</v>
      </c>
      <c r="Z13" s="3">
        <v>0</v>
      </c>
      <c r="AA13" s="3">
        <v>0</v>
      </c>
      <c r="AB13" s="3">
        <v>0</v>
      </c>
      <c r="AC13" s="3">
        <v>0</v>
      </c>
      <c r="AD13" s="3">
        <v>0</v>
      </c>
      <c r="AE13" s="3">
        <v>0</v>
      </c>
      <c r="AF13" t="s">
        <v>11</v>
      </c>
      <c r="AG13" s="13">
        <v>4</v>
      </c>
      <c r="AQ13"/>
    </row>
    <row r="14" spans="1:43" x14ac:dyDescent="0.2">
      <c r="A14" t="s">
        <v>273</v>
      </c>
      <c r="B14" t="s">
        <v>289</v>
      </c>
      <c r="C14" t="s">
        <v>556</v>
      </c>
      <c r="D14" t="s">
        <v>736</v>
      </c>
      <c r="E14" s="3">
        <v>39.211111111111109</v>
      </c>
      <c r="F14" s="3">
        <f>Table3[[#This Row],[Total Hours Nurse Staffing]]/Table3[[#This Row],[MDS Census]]</f>
        <v>3.5661802210257871</v>
      </c>
      <c r="G14" s="3">
        <f>Table3[[#This Row],[Total Direct Care Staff Hours]]/Table3[[#This Row],[MDS Census]]</f>
        <v>3.2074582034570702</v>
      </c>
      <c r="H14" s="3">
        <f>Table3[[#This Row],[Total RN Hours (w/ Admin, DON)]]/Table3[[#This Row],[MDS Census]]</f>
        <v>0.98429866817795419</v>
      </c>
      <c r="I14" s="3">
        <f>Table3[[#This Row],[RN Hours (excl. Admin, DON)]]/Table3[[#This Row],[MDS Census]]</f>
        <v>0.62557665060923773</v>
      </c>
      <c r="J14" s="3">
        <f t="shared" si="0"/>
        <v>139.83388888888891</v>
      </c>
      <c r="K14" s="3">
        <f>SUM(Table3[[#This Row],[RN Hours (excl. Admin, DON)]], Table3[[#This Row],[LPN Hours (excl. Admin)]], Table3[[#This Row],[CNA Hours]], Table3[[#This Row],[NA TR Hours]], Table3[[#This Row],[Med Aide/Tech Hours]])</f>
        <v>125.768</v>
      </c>
      <c r="L14" s="3">
        <f>SUM(Table3[[#This Row],[RN Hours (excl. Admin, DON)]:[RN DON Hours]])</f>
        <v>38.595444444444446</v>
      </c>
      <c r="M14" s="3">
        <v>24.529555555555554</v>
      </c>
      <c r="N14" s="3">
        <v>8.9103333333333339</v>
      </c>
      <c r="O14" s="3">
        <v>5.1555555555555559</v>
      </c>
      <c r="P14" s="3">
        <f>SUM(Table3[[#This Row],[LPN Hours (excl. Admin)]:[LPN Admin Hours]])</f>
        <v>23.673999999999999</v>
      </c>
      <c r="Q14" s="3">
        <v>23.673999999999999</v>
      </c>
      <c r="R14" s="3">
        <v>0</v>
      </c>
      <c r="S14" s="3">
        <f>SUM(Table3[[#This Row],[CNA Hours]], Table3[[#This Row],[NA TR Hours]], Table3[[#This Row],[Med Aide/Tech Hours]])</f>
        <v>77.564444444444447</v>
      </c>
      <c r="T14" s="3">
        <v>76.623111111111115</v>
      </c>
      <c r="U14" s="3">
        <v>0.94133333333333336</v>
      </c>
      <c r="V14" s="3">
        <v>0</v>
      </c>
      <c r="W14" s="3">
        <f>SUM(Table3[[#This Row],[RN Hours Contract]:[Med Aide Hours Contract]])</f>
        <v>5.3953333333333333</v>
      </c>
      <c r="X14" s="3">
        <v>0</v>
      </c>
      <c r="Y14" s="3">
        <v>0</v>
      </c>
      <c r="Z14" s="3">
        <v>0</v>
      </c>
      <c r="AA14" s="3">
        <v>0</v>
      </c>
      <c r="AB14" s="3">
        <v>0</v>
      </c>
      <c r="AC14" s="3">
        <v>5.3953333333333333</v>
      </c>
      <c r="AD14" s="3">
        <v>0</v>
      </c>
      <c r="AE14" s="3">
        <v>0</v>
      </c>
      <c r="AF14" t="s">
        <v>12</v>
      </c>
      <c r="AG14" s="13">
        <v>4</v>
      </c>
      <c r="AQ14"/>
    </row>
    <row r="15" spans="1:43" x14ac:dyDescent="0.2">
      <c r="A15" t="s">
        <v>273</v>
      </c>
      <c r="B15" t="s">
        <v>290</v>
      </c>
      <c r="C15" t="s">
        <v>599</v>
      </c>
      <c r="D15" t="s">
        <v>720</v>
      </c>
      <c r="E15" s="3">
        <v>35.922222222222224</v>
      </c>
      <c r="F15" s="3">
        <f>Table3[[#This Row],[Total Hours Nurse Staffing]]/Table3[[#This Row],[MDS Census]]</f>
        <v>3.3601824930405195</v>
      </c>
      <c r="G15" s="3">
        <f>Table3[[#This Row],[Total Direct Care Staff Hours]]/Table3[[#This Row],[MDS Census]]</f>
        <v>2.9422579647386327</v>
      </c>
      <c r="H15" s="3">
        <f>Table3[[#This Row],[Total RN Hours (w/ Admin, DON)]]/Table3[[#This Row],[MDS Census]]</f>
        <v>0.4179245283018867</v>
      </c>
      <c r="I15" s="3">
        <f>Table3[[#This Row],[RN Hours (excl. Admin, DON)]]/Table3[[#This Row],[MDS Census]]</f>
        <v>0</v>
      </c>
      <c r="J15" s="3">
        <f t="shared" si="0"/>
        <v>120.70522222222223</v>
      </c>
      <c r="K15" s="3">
        <f>SUM(Table3[[#This Row],[RN Hours (excl. Admin, DON)]], Table3[[#This Row],[LPN Hours (excl. Admin)]], Table3[[#This Row],[CNA Hours]], Table3[[#This Row],[NA TR Hours]], Table3[[#This Row],[Med Aide/Tech Hours]])</f>
        <v>105.69244444444445</v>
      </c>
      <c r="L15" s="3">
        <f>SUM(Table3[[#This Row],[RN Hours (excl. Admin, DON)]:[RN DON Hours]])</f>
        <v>15.012777777777776</v>
      </c>
      <c r="M15" s="3">
        <v>0</v>
      </c>
      <c r="N15" s="3">
        <v>11.468333333333332</v>
      </c>
      <c r="O15" s="3">
        <v>3.5444444444444443</v>
      </c>
      <c r="P15" s="3">
        <f>SUM(Table3[[#This Row],[LPN Hours (excl. Admin)]:[LPN Admin Hours]])</f>
        <v>40.36922222222222</v>
      </c>
      <c r="Q15" s="3">
        <v>40.36922222222222</v>
      </c>
      <c r="R15" s="3">
        <v>0</v>
      </c>
      <c r="S15" s="3">
        <f>SUM(Table3[[#This Row],[CNA Hours]], Table3[[#This Row],[NA TR Hours]], Table3[[#This Row],[Med Aide/Tech Hours]])</f>
        <v>65.323222222222228</v>
      </c>
      <c r="T15" s="3">
        <v>65.323222222222228</v>
      </c>
      <c r="U15" s="3">
        <v>0</v>
      </c>
      <c r="V15" s="3">
        <v>0</v>
      </c>
      <c r="W15" s="3">
        <f>SUM(Table3[[#This Row],[RN Hours Contract]:[Med Aide Hours Contract]])</f>
        <v>0</v>
      </c>
      <c r="X15" s="3">
        <v>0</v>
      </c>
      <c r="Y15" s="3">
        <v>0</v>
      </c>
      <c r="Z15" s="3">
        <v>0</v>
      </c>
      <c r="AA15" s="3">
        <v>0</v>
      </c>
      <c r="AB15" s="3">
        <v>0</v>
      </c>
      <c r="AC15" s="3">
        <v>0</v>
      </c>
      <c r="AD15" s="3">
        <v>0</v>
      </c>
      <c r="AE15" s="3">
        <v>0</v>
      </c>
      <c r="AF15" t="s">
        <v>13</v>
      </c>
      <c r="AG15" s="13">
        <v>4</v>
      </c>
      <c r="AQ15"/>
    </row>
    <row r="16" spans="1:43" x14ac:dyDescent="0.2">
      <c r="A16" t="s">
        <v>273</v>
      </c>
      <c r="B16" t="s">
        <v>291</v>
      </c>
      <c r="C16" t="s">
        <v>600</v>
      </c>
      <c r="D16" t="s">
        <v>727</v>
      </c>
      <c r="E16" s="3">
        <v>37.111111111111114</v>
      </c>
      <c r="F16" s="3">
        <f>Table3[[#This Row],[Total Hours Nurse Staffing]]/Table3[[#This Row],[MDS Census]]</f>
        <v>3.6400209580838321</v>
      </c>
      <c r="G16" s="3">
        <f>Table3[[#This Row],[Total Direct Care Staff Hours]]/Table3[[#This Row],[MDS Census]]</f>
        <v>3.2194041916167664</v>
      </c>
      <c r="H16" s="3">
        <f>Table3[[#This Row],[Total RN Hours (w/ Admin, DON)]]/Table3[[#This Row],[MDS Census]]</f>
        <v>1.0672395209580836</v>
      </c>
      <c r="I16" s="3">
        <f>Table3[[#This Row],[RN Hours (excl. Admin, DON)]]/Table3[[#This Row],[MDS Census]]</f>
        <v>0.6466227544910178</v>
      </c>
      <c r="J16" s="3">
        <f t="shared" si="0"/>
        <v>135.08522222222223</v>
      </c>
      <c r="K16" s="3">
        <f>SUM(Table3[[#This Row],[RN Hours (excl. Admin, DON)]], Table3[[#This Row],[LPN Hours (excl. Admin)]], Table3[[#This Row],[CNA Hours]], Table3[[#This Row],[NA TR Hours]], Table3[[#This Row],[Med Aide/Tech Hours]])</f>
        <v>119.47566666666667</v>
      </c>
      <c r="L16" s="3">
        <f>SUM(Table3[[#This Row],[RN Hours (excl. Admin, DON)]:[RN DON Hours]])</f>
        <v>39.606444444444442</v>
      </c>
      <c r="M16" s="3">
        <v>23.996888888888886</v>
      </c>
      <c r="N16" s="3">
        <v>10.187333333333335</v>
      </c>
      <c r="O16" s="3">
        <v>5.4222222222222225</v>
      </c>
      <c r="P16" s="3">
        <f>SUM(Table3[[#This Row],[LPN Hours (excl. Admin)]:[LPN Admin Hours]])</f>
        <v>17.928222222222221</v>
      </c>
      <c r="Q16" s="3">
        <v>17.928222222222221</v>
      </c>
      <c r="R16" s="3">
        <v>0</v>
      </c>
      <c r="S16" s="3">
        <f>SUM(Table3[[#This Row],[CNA Hours]], Table3[[#This Row],[NA TR Hours]], Table3[[#This Row],[Med Aide/Tech Hours]])</f>
        <v>77.550555555555562</v>
      </c>
      <c r="T16" s="3">
        <v>68.680444444444447</v>
      </c>
      <c r="U16" s="3">
        <v>8.8701111111111093</v>
      </c>
      <c r="V16" s="3">
        <v>0</v>
      </c>
      <c r="W16" s="3">
        <f>SUM(Table3[[#This Row],[RN Hours Contract]:[Med Aide Hours Contract]])</f>
        <v>0</v>
      </c>
      <c r="X16" s="3">
        <v>0</v>
      </c>
      <c r="Y16" s="3">
        <v>0</v>
      </c>
      <c r="Z16" s="3">
        <v>0</v>
      </c>
      <c r="AA16" s="3">
        <v>0</v>
      </c>
      <c r="AB16" s="3">
        <v>0</v>
      </c>
      <c r="AC16" s="3">
        <v>0</v>
      </c>
      <c r="AD16" s="3">
        <v>0</v>
      </c>
      <c r="AE16" s="3">
        <v>0</v>
      </c>
      <c r="AF16" t="s">
        <v>14</v>
      </c>
      <c r="AG16" s="13">
        <v>4</v>
      </c>
      <c r="AQ16"/>
    </row>
    <row r="17" spans="1:43" x14ac:dyDescent="0.2">
      <c r="A17" t="s">
        <v>273</v>
      </c>
      <c r="B17" t="s">
        <v>292</v>
      </c>
      <c r="C17" t="s">
        <v>553</v>
      </c>
      <c r="D17" t="s">
        <v>723</v>
      </c>
      <c r="E17" s="3">
        <v>39.022222222222226</v>
      </c>
      <c r="F17" s="3">
        <f>Table3[[#This Row],[Total Hours Nurse Staffing]]/Table3[[#This Row],[MDS Census]]</f>
        <v>4.4276651480637819</v>
      </c>
      <c r="G17" s="3">
        <f>Table3[[#This Row],[Total Direct Care Staff Hours]]/Table3[[#This Row],[MDS Census]]</f>
        <v>4.1118906605922554</v>
      </c>
      <c r="H17" s="3">
        <f>Table3[[#This Row],[Total RN Hours (w/ Admin, DON)]]/Table3[[#This Row],[MDS Census]]</f>
        <v>0.77058371298405459</v>
      </c>
      <c r="I17" s="3">
        <f>Table3[[#This Row],[RN Hours (excl. Admin, DON)]]/Table3[[#This Row],[MDS Census]]</f>
        <v>0.45480922551252845</v>
      </c>
      <c r="J17" s="3">
        <f t="shared" si="0"/>
        <v>172.77733333333336</v>
      </c>
      <c r="K17" s="3">
        <f>SUM(Table3[[#This Row],[RN Hours (excl. Admin, DON)]], Table3[[#This Row],[LPN Hours (excl. Admin)]], Table3[[#This Row],[CNA Hours]], Table3[[#This Row],[NA TR Hours]], Table3[[#This Row],[Med Aide/Tech Hours]])</f>
        <v>160.45511111111114</v>
      </c>
      <c r="L17" s="3">
        <f>SUM(Table3[[#This Row],[RN Hours (excl. Admin, DON)]:[RN DON Hours]])</f>
        <v>30.06988888888889</v>
      </c>
      <c r="M17" s="3">
        <v>17.747666666666667</v>
      </c>
      <c r="N17" s="3">
        <v>5.4222222222222225</v>
      </c>
      <c r="O17" s="3">
        <v>6.9</v>
      </c>
      <c r="P17" s="3">
        <f>SUM(Table3[[#This Row],[LPN Hours (excl. Admin)]:[LPN Admin Hours]])</f>
        <v>32.198666666666668</v>
      </c>
      <c r="Q17" s="3">
        <v>32.198666666666668</v>
      </c>
      <c r="R17" s="3">
        <v>0</v>
      </c>
      <c r="S17" s="3">
        <f>SUM(Table3[[#This Row],[CNA Hours]], Table3[[#This Row],[NA TR Hours]], Table3[[#This Row],[Med Aide/Tech Hours]])</f>
        <v>110.50877777777779</v>
      </c>
      <c r="T17" s="3">
        <v>98.585222222222228</v>
      </c>
      <c r="U17" s="3">
        <v>11.923555555555563</v>
      </c>
      <c r="V17" s="3">
        <v>0</v>
      </c>
      <c r="W17" s="3">
        <f>SUM(Table3[[#This Row],[RN Hours Contract]:[Med Aide Hours Contract]])</f>
        <v>0</v>
      </c>
      <c r="X17" s="3">
        <v>0</v>
      </c>
      <c r="Y17" s="3">
        <v>0</v>
      </c>
      <c r="Z17" s="3">
        <v>0</v>
      </c>
      <c r="AA17" s="3">
        <v>0</v>
      </c>
      <c r="AB17" s="3">
        <v>0</v>
      </c>
      <c r="AC17" s="3">
        <v>0</v>
      </c>
      <c r="AD17" s="3">
        <v>0</v>
      </c>
      <c r="AE17" s="3">
        <v>0</v>
      </c>
      <c r="AF17" t="s">
        <v>15</v>
      </c>
      <c r="AG17" s="13">
        <v>4</v>
      </c>
      <c r="AQ17"/>
    </row>
    <row r="18" spans="1:43" x14ac:dyDescent="0.2">
      <c r="A18" t="s">
        <v>273</v>
      </c>
      <c r="B18" t="s">
        <v>293</v>
      </c>
      <c r="C18" t="s">
        <v>579</v>
      </c>
      <c r="D18" t="s">
        <v>753</v>
      </c>
      <c r="E18" s="3">
        <v>62.866666666666667</v>
      </c>
      <c r="F18" s="3">
        <f>Table3[[#This Row],[Total Hours Nurse Staffing]]/Table3[[#This Row],[MDS Census]]</f>
        <v>3.8873347472605162</v>
      </c>
      <c r="G18" s="3">
        <f>Table3[[#This Row],[Total Direct Care Staff Hours]]/Table3[[#This Row],[MDS Census]]</f>
        <v>3.4636550017674086</v>
      </c>
      <c r="H18" s="3">
        <f>Table3[[#This Row],[Total RN Hours (w/ Admin, DON)]]/Table3[[#This Row],[MDS Census]]</f>
        <v>0.62852067868504768</v>
      </c>
      <c r="I18" s="3">
        <f>Table3[[#This Row],[RN Hours (excl. Admin, DON)]]/Table3[[#This Row],[MDS Census]]</f>
        <v>0.32028455284552843</v>
      </c>
      <c r="J18" s="3">
        <f t="shared" si="0"/>
        <v>244.38377777777779</v>
      </c>
      <c r="K18" s="3">
        <f>SUM(Table3[[#This Row],[RN Hours (excl. Admin, DON)]], Table3[[#This Row],[LPN Hours (excl. Admin)]], Table3[[#This Row],[CNA Hours]], Table3[[#This Row],[NA TR Hours]], Table3[[#This Row],[Med Aide/Tech Hours]])</f>
        <v>217.74844444444443</v>
      </c>
      <c r="L18" s="3">
        <f>SUM(Table3[[#This Row],[RN Hours (excl. Admin, DON)]:[RN DON Hours]])</f>
        <v>39.512999999999998</v>
      </c>
      <c r="M18" s="3">
        <v>20.135222222222222</v>
      </c>
      <c r="N18" s="3">
        <v>13.688888888888888</v>
      </c>
      <c r="O18" s="3">
        <v>5.6888888888888891</v>
      </c>
      <c r="P18" s="3">
        <f>SUM(Table3[[#This Row],[LPN Hours (excl. Admin)]:[LPN Admin Hours]])</f>
        <v>56.021333333333331</v>
      </c>
      <c r="Q18" s="3">
        <v>48.763777777777776</v>
      </c>
      <c r="R18" s="3">
        <v>7.2575555555555562</v>
      </c>
      <c r="S18" s="3">
        <f>SUM(Table3[[#This Row],[CNA Hours]], Table3[[#This Row],[NA TR Hours]], Table3[[#This Row],[Med Aide/Tech Hours]])</f>
        <v>148.84944444444446</v>
      </c>
      <c r="T18" s="3">
        <v>120.85566666666666</v>
      </c>
      <c r="U18" s="3">
        <v>21.880222222222219</v>
      </c>
      <c r="V18" s="3">
        <v>6.1135555555555561</v>
      </c>
      <c r="W18" s="3">
        <f>SUM(Table3[[#This Row],[RN Hours Contract]:[Med Aide Hours Contract]])</f>
        <v>0</v>
      </c>
      <c r="X18" s="3">
        <v>0</v>
      </c>
      <c r="Y18" s="3">
        <v>0</v>
      </c>
      <c r="Z18" s="3">
        <v>0</v>
      </c>
      <c r="AA18" s="3">
        <v>0</v>
      </c>
      <c r="AB18" s="3">
        <v>0</v>
      </c>
      <c r="AC18" s="3">
        <v>0</v>
      </c>
      <c r="AD18" s="3">
        <v>0</v>
      </c>
      <c r="AE18" s="3">
        <v>0</v>
      </c>
      <c r="AF18" t="s">
        <v>16</v>
      </c>
      <c r="AG18" s="13">
        <v>4</v>
      </c>
      <c r="AQ18"/>
    </row>
    <row r="19" spans="1:43" x14ac:dyDescent="0.2">
      <c r="A19" t="s">
        <v>273</v>
      </c>
      <c r="B19" t="s">
        <v>294</v>
      </c>
      <c r="C19" t="s">
        <v>601</v>
      </c>
      <c r="D19" t="s">
        <v>762</v>
      </c>
      <c r="E19" s="3">
        <v>96.566666666666663</v>
      </c>
      <c r="F19" s="3">
        <f>Table3[[#This Row],[Total Hours Nurse Staffing]]/Table3[[#This Row],[MDS Census]]</f>
        <v>3.9632481877804628</v>
      </c>
      <c r="G19" s="3">
        <f>Table3[[#This Row],[Total Direct Care Staff Hours]]/Table3[[#This Row],[MDS Census]]</f>
        <v>3.4813404671499253</v>
      </c>
      <c r="H19" s="3">
        <f>Table3[[#This Row],[Total RN Hours (w/ Admin, DON)]]/Table3[[#This Row],[MDS Census]]</f>
        <v>0.90729030031066615</v>
      </c>
      <c r="I19" s="3">
        <f>Table3[[#This Row],[RN Hours (excl. Admin, DON)]]/Table3[[#This Row],[MDS Census]]</f>
        <v>0.62064779657116553</v>
      </c>
      <c r="J19" s="3">
        <f t="shared" si="0"/>
        <v>382.71766666666667</v>
      </c>
      <c r="K19" s="3">
        <f>SUM(Table3[[#This Row],[RN Hours (excl. Admin, DON)]], Table3[[#This Row],[LPN Hours (excl. Admin)]], Table3[[#This Row],[CNA Hours]], Table3[[#This Row],[NA TR Hours]], Table3[[#This Row],[Med Aide/Tech Hours]])</f>
        <v>336.18144444444442</v>
      </c>
      <c r="L19" s="3">
        <f>SUM(Table3[[#This Row],[RN Hours (excl. Admin, DON)]:[RN DON Hours]])</f>
        <v>87.61399999999999</v>
      </c>
      <c r="M19" s="3">
        <v>59.933888888888887</v>
      </c>
      <c r="N19" s="3">
        <v>21.991222222222227</v>
      </c>
      <c r="O19" s="3">
        <v>5.6888888888888891</v>
      </c>
      <c r="P19" s="3">
        <f>SUM(Table3[[#This Row],[LPN Hours (excl. Admin)]:[LPN Admin Hours]])</f>
        <v>72.295222222222222</v>
      </c>
      <c r="Q19" s="3">
        <v>53.439111111111117</v>
      </c>
      <c r="R19" s="3">
        <v>18.856111111111108</v>
      </c>
      <c r="S19" s="3">
        <f>SUM(Table3[[#This Row],[CNA Hours]], Table3[[#This Row],[NA TR Hours]], Table3[[#This Row],[Med Aide/Tech Hours]])</f>
        <v>222.80844444444443</v>
      </c>
      <c r="T19" s="3">
        <v>195.71811111111111</v>
      </c>
      <c r="U19" s="3">
        <v>16.880444444444443</v>
      </c>
      <c r="V19" s="3">
        <v>10.209888888888891</v>
      </c>
      <c r="W19" s="3">
        <f>SUM(Table3[[#This Row],[RN Hours Contract]:[Med Aide Hours Contract]])</f>
        <v>2.2222222222222223E-2</v>
      </c>
      <c r="X19" s="3">
        <v>2.2222222222222223E-2</v>
      </c>
      <c r="Y19" s="3">
        <v>0</v>
      </c>
      <c r="Z19" s="3">
        <v>0</v>
      </c>
      <c r="AA19" s="3">
        <v>0</v>
      </c>
      <c r="AB19" s="3">
        <v>0</v>
      </c>
      <c r="AC19" s="3">
        <v>0</v>
      </c>
      <c r="AD19" s="3">
        <v>0</v>
      </c>
      <c r="AE19" s="3">
        <v>0</v>
      </c>
      <c r="AF19" t="s">
        <v>17</v>
      </c>
      <c r="AG19" s="13">
        <v>4</v>
      </c>
      <c r="AQ19"/>
    </row>
    <row r="20" spans="1:43" x14ac:dyDescent="0.2">
      <c r="A20" t="s">
        <v>273</v>
      </c>
      <c r="B20" t="s">
        <v>295</v>
      </c>
      <c r="C20" t="s">
        <v>561</v>
      </c>
      <c r="D20" t="s">
        <v>700</v>
      </c>
      <c r="E20" s="3">
        <v>61.56666666666667</v>
      </c>
      <c r="F20" s="3">
        <f>Table3[[#This Row],[Total Hours Nurse Staffing]]/Table3[[#This Row],[MDS Census]]</f>
        <v>3.9964843890994404</v>
      </c>
      <c r="G20" s="3">
        <f>Table3[[#This Row],[Total Direct Care Staff Hours]]/Table3[[#This Row],[MDS Census]]</f>
        <v>3.5965656018769177</v>
      </c>
      <c r="H20" s="3">
        <f>Table3[[#This Row],[Total RN Hours (w/ Admin, DON)]]/Table3[[#This Row],[MDS Census]]</f>
        <v>0.56194730193105935</v>
      </c>
      <c r="I20" s="3">
        <f>Table3[[#This Row],[RN Hours (excl. Admin, DON)]]/Table3[[#This Row],[MDS Census]]</f>
        <v>0.42677314564158092</v>
      </c>
      <c r="J20" s="3">
        <f t="shared" si="0"/>
        <v>246.05022222222223</v>
      </c>
      <c r="K20" s="3">
        <f>SUM(Table3[[#This Row],[RN Hours (excl. Admin, DON)]], Table3[[#This Row],[LPN Hours (excl. Admin)]], Table3[[#This Row],[CNA Hours]], Table3[[#This Row],[NA TR Hours]], Table3[[#This Row],[Med Aide/Tech Hours]])</f>
        <v>221.42855555555556</v>
      </c>
      <c r="L20" s="3">
        <f>SUM(Table3[[#This Row],[RN Hours (excl. Admin, DON)]:[RN DON Hours]])</f>
        <v>34.597222222222221</v>
      </c>
      <c r="M20" s="3">
        <v>26.274999999999999</v>
      </c>
      <c r="N20" s="3">
        <v>2.9</v>
      </c>
      <c r="O20" s="3">
        <v>5.4222222222222225</v>
      </c>
      <c r="P20" s="3">
        <f>SUM(Table3[[#This Row],[LPN Hours (excl. Admin)]:[LPN Admin Hours]])</f>
        <v>71.077222222222218</v>
      </c>
      <c r="Q20" s="3">
        <v>54.777777777777779</v>
      </c>
      <c r="R20" s="3">
        <v>16.299444444444443</v>
      </c>
      <c r="S20" s="3">
        <f>SUM(Table3[[#This Row],[CNA Hours]], Table3[[#This Row],[NA TR Hours]], Table3[[#This Row],[Med Aide/Tech Hours]])</f>
        <v>140.37577777777778</v>
      </c>
      <c r="T20" s="3">
        <v>140.25355555555555</v>
      </c>
      <c r="U20" s="3">
        <v>0</v>
      </c>
      <c r="V20" s="3">
        <v>0.12222222222222222</v>
      </c>
      <c r="W20" s="3">
        <f>SUM(Table3[[#This Row],[RN Hours Contract]:[Med Aide Hours Contract]])</f>
        <v>2.2222222222222223</v>
      </c>
      <c r="X20" s="3">
        <v>0</v>
      </c>
      <c r="Y20" s="3">
        <v>2.2222222222222223</v>
      </c>
      <c r="Z20" s="3">
        <v>0</v>
      </c>
      <c r="AA20" s="3">
        <v>0</v>
      </c>
      <c r="AB20" s="3">
        <v>0</v>
      </c>
      <c r="AC20" s="3">
        <v>0</v>
      </c>
      <c r="AD20" s="3">
        <v>0</v>
      </c>
      <c r="AE20" s="3">
        <v>0</v>
      </c>
      <c r="AF20" t="s">
        <v>18</v>
      </c>
      <c r="AG20" s="13">
        <v>4</v>
      </c>
      <c r="AQ20"/>
    </row>
    <row r="21" spans="1:43" x14ac:dyDescent="0.2">
      <c r="A21" t="s">
        <v>273</v>
      </c>
      <c r="B21" t="s">
        <v>296</v>
      </c>
      <c r="C21" t="s">
        <v>562</v>
      </c>
      <c r="D21" t="s">
        <v>763</v>
      </c>
      <c r="E21" s="3">
        <v>80.7</v>
      </c>
      <c r="F21" s="3">
        <f>Table3[[#This Row],[Total Hours Nurse Staffing]]/Table3[[#This Row],[MDS Census]]</f>
        <v>4.3225251273578413</v>
      </c>
      <c r="G21" s="3">
        <f>Table3[[#This Row],[Total Direct Care Staff Hours]]/Table3[[#This Row],[MDS Census]]</f>
        <v>4.0745215475698746</v>
      </c>
      <c r="H21" s="3">
        <f>Table3[[#This Row],[Total RN Hours (w/ Admin, DON)]]/Table3[[#This Row],[MDS Census]]</f>
        <v>0.6678714030015146</v>
      </c>
      <c r="I21" s="3">
        <f>Table3[[#This Row],[RN Hours (excl. Admin, DON)]]/Table3[[#This Row],[MDS Census]]</f>
        <v>0.48750516315572079</v>
      </c>
      <c r="J21" s="3">
        <f t="shared" si="0"/>
        <v>348.82777777777778</v>
      </c>
      <c r="K21" s="3">
        <f>SUM(Table3[[#This Row],[RN Hours (excl. Admin, DON)]], Table3[[#This Row],[LPN Hours (excl. Admin)]], Table3[[#This Row],[CNA Hours]], Table3[[#This Row],[NA TR Hours]], Table3[[#This Row],[Med Aide/Tech Hours]])</f>
        <v>328.81388888888887</v>
      </c>
      <c r="L21" s="3">
        <f>SUM(Table3[[#This Row],[RN Hours (excl. Admin, DON)]:[RN DON Hours]])</f>
        <v>53.897222222222226</v>
      </c>
      <c r="M21" s="3">
        <v>39.341666666666669</v>
      </c>
      <c r="N21" s="3">
        <v>8.5333333333333332</v>
      </c>
      <c r="O21" s="3">
        <v>6.0222222222222221</v>
      </c>
      <c r="P21" s="3">
        <f>SUM(Table3[[#This Row],[LPN Hours (excl. Admin)]:[LPN Admin Hours]])</f>
        <v>99.133333333333326</v>
      </c>
      <c r="Q21" s="3">
        <v>93.674999999999997</v>
      </c>
      <c r="R21" s="3">
        <v>5.458333333333333</v>
      </c>
      <c r="S21" s="3">
        <f>SUM(Table3[[#This Row],[CNA Hours]], Table3[[#This Row],[NA TR Hours]], Table3[[#This Row],[Med Aide/Tech Hours]])</f>
        <v>195.79722222222222</v>
      </c>
      <c r="T21" s="3">
        <v>194.34444444444443</v>
      </c>
      <c r="U21" s="3">
        <v>0</v>
      </c>
      <c r="V21" s="3">
        <v>1.4527777777777777</v>
      </c>
      <c r="W21" s="3">
        <f>SUM(Table3[[#This Row],[RN Hours Contract]:[Med Aide Hours Contract]])</f>
        <v>58.105555555555554</v>
      </c>
      <c r="X21" s="3">
        <v>3.1416666666666666</v>
      </c>
      <c r="Y21" s="3">
        <v>0</v>
      </c>
      <c r="Z21" s="3">
        <v>0</v>
      </c>
      <c r="AA21" s="3">
        <v>28.708333333333332</v>
      </c>
      <c r="AB21" s="3">
        <v>0</v>
      </c>
      <c r="AC21" s="3">
        <v>26.122222222222224</v>
      </c>
      <c r="AD21" s="3">
        <v>0</v>
      </c>
      <c r="AE21" s="3">
        <v>0.13333333333333333</v>
      </c>
      <c r="AF21" t="s">
        <v>19</v>
      </c>
      <c r="AG21" s="13">
        <v>4</v>
      </c>
      <c r="AQ21"/>
    </row>
    <row r="22" spans="1:43" x14ac:dyDescent="0.2">
      <c r="A22" t="s">
        <v>273</v>
      </c>
      <c r="B22" t="s">
        <v>297</v>
      </c>
      <c r="C22" t="s">
        <v>602</v>
      </c>
      <c r="D22" t="s">
        <v>706</v>
      </c>
      <c r="E22" s="3">
        <v>75.944444444444443</v>
      </c>
      <c r="F22" s="3">
        <f>Table3[[#This Row],[Total Hours Nurse Staffing]]/Table3[[#This Row],[MDS Census]]</f>
        <v>3.623259692757864</v>
      </c>
      <c r="G22" s="3">
        <f>Table3[[#This Row],[Total Direct Care Staff Hours]]/Table3[[#This Row],[MDS Census]]</f>
        <v>3.2036839795171907</v>
      </c>
      <c r="H22" s="3">
        <f>Table3[[#This Row],[Total RN Hours (w/ Admin, DON)]]/Table3[[#This Row],[MDS Census]]</f>
        <v>0.48073299195318209</v>
      </c>
      <c r="I22" s="3">
        <f>Table3[[#This Row],[RN Hours (excl. Admin, DON)]]/Table3[[#This Row],[MDS Census]]</f>
        <v>0.27825749817117779</v>
      </c>
      <c r="J22" s="3">
        <f t="shared" si="0"/>
        <v>275.16644444444444</v>
      </c>
      <c r="K22" s="3">
        <f>SUM(Table3[[#This Row],[RN Hours (excl. Admin, DON)]], Table3[[#This Row],[LPN Hours (excl. Admin)]], Table3[[#This Row],[CNA Hours]], Table3[[#This Row],[NA TR Hours]], Table3[[#This Row],[Med Aide/Tech Hours]])</f>
        <v>243.30199999999999</v>
      </c>
      <c r="L22" s="3">
        <f>SUM(Table3[[#This Row],[RN Hours (excl. Admin, DON)]:[RN DON Hours]])</f>
        <v>36.508999999999993</v>
      </c>
      <c r="M22" s="3">
        <v>21.132111111111112</v>
      </c>
      <c r="N22" s="3">
        <v>12.443555555555553</v>
      </c>
      <c r="O22" s="3">
        <v>2.9333333333333331</v>
      </c>
      <c r="P22" s="3">
        <f>SUM(Table3[[#This Row],[LPN Hours (excl. Admin)]:[LPN Admin Hours]])</f>
        <v>76.097555555555559</v>
      </c>
      <c r="Q22" s="3">
        <v>59.61</v>
      </c>
      <c r="R22" s="3">
        <v>16.487555555555556</v>
      </c>
      <c r="S22" s="3">
        <f>SUM(Table3[[#This Row],[CNA Hours]], Table3[[#This Row],[NA TR Hours]], Table3[[#This Row],[Med Aide/Tech Hours]])</f>
        <v>162.55988888888888</v>
      </c>
      <c r="T22" s="3">
        <v>130.50155555555554</v>
      </c>
      <c r="U22" s="3">
        <v>16.774555555555555</v>
      </c>
      <c r="V22" s="3">
        <v>15.283777777777781</v>
      </c>
      <c r="W22" s="3">
        <f>SUM(Table3[[#This Row],[RN Hours Contract]:[Med Aide Hours Contract]])</f>
        <v>71.271666666666661</v>
      </c>
      <c r="X22" s="3">
        <v>4.8805555555555555</v>
      </c>
      <c r="Y22" s="3">
        <v>0</v>
      </c>
      <c r="Z22" s="3">
        <v>0</v>
      </c>
      <c r="AA22" s="3">
        <v>17.941000000000003</v>
      </c>
      <c r="AB22" s="3">
        <v>4.4444444444444446E-2</v>
      </c>
      <c r="AC22" s="3">
        <v>47.622333333333323</v>
      </c>
      <c r="AD22" s="3">
        <v>0</v>
      </c>
      <c r="AE22" s="3">
        <v>0.78333333333333333</v>
      </c>
      <c r="AF22" t="s">
        <v>20</v>
      </c>
      <c r="AG22" s="13">
        <v>4</v>
      </c>
      <c r="AQ22"/>
    </row>
    <row r="23" spans="1:43" x14ac:dyDescent="0.2">
      <c r="A23" t="s">
        <v>273</v>
      </c>
      <c r="B23" t="s">
        <v>298</v>
      </c>
      <c r="C23" t="s">
        <v>603</v>
      </c>
      <c r="D23" t="s">
        <v>733</v>
      </c>
      <c r="E23" s="3">
        <v>75.455555555555549</v>
      </c>
      <c r="F23" s="3">
        <f>Table3[[#This Row],[Total Hours Nurse Staffing]]/Table3[[#This Row],[MDS Census]]</f>
        <v>3.3309954351347373</v>
      </c>
      <c r="G23" s="3">
        <f>Table3[[#This Row],[Total Direct Care Staff Hours]]/Table3[[#This Row],[MDS Census]]</f>
        <v>3.0823766750110444</v>
      </c>
      <c r="H23" s="3">
        <f>Table3[[#This Row],[Total RN Hours (w/ Admin, DON)]]/Table3[[#This Row],[MDS Census]]</f>
        <v>0.40263142394345453</v>
      </c>
      <c r="I23" s="3">
        <f>Table3[[#This Row],[RN Hours (excl. Admin, DON)]]/Table3[[#This Row],[MDS Census]]</f>
        <v>0.20882049771756739</v>
      </c>
      <c r="J23" s="3">
        <f t="shared" si="0"/>
        <v>251.34211111111111</v>
      </c>
      <c r="K23" s="3">
        <f>SUM(Table3[[#This Row],[RN Hours (excl. Admin, DON)]], Table3[[#This Row],[LPN Hours (excl. Admin)]], Table3[[#This Row],[CNA Hours]], Table3[[#This Row],[NA TR Hours]], Table3[[#This Row],[Med Aide/Tech Hours]])</f>
        <v>232.58244444444446</v>
      </c>
      <c r="L23" s="3">
        <f>SUM(Table3[[#This Row],[RN Hours (excl. Admin, DON)]:[RN DON Hours]])</f>
        <v>30.380777777777773</v>
      </c>
      <c r="M23" s="3">
        <v>15.756666666666666</v>
      </c>
      <c r="N23" s="3">
        <v>9.0241111111111092</v>
      </c>
      <c r="O23" s="3">
        <v>5.6</v>
      </c>
      <c r="P23" s="3">
        <f>SUM(Table3[[#This Row],[LPN Hours (excl. Admin)]:[LPN Admin Hours]])</f>
        <v>61.390888888888881</v>
      </c>
      <c r="Q23" s="3">
        <v>57.255333333333326</v>
      </c>
      <c r="R23" s="3">
        <v>4.1355555555555554</v>
      </c>
      <c r="S23" s="3">
        <f>SUM(Table3[[#This Row],[CNA Hours]], Table3[[#This Row],[NA TR Hours]], Table3[[#This Row],[Med Aide/Tech Hours]])</f>
        <v>159.57044444444446</v>
      </c>
      <c r="T23" s="3">
        <v>146.084</v>
      </c>
      <c r="U23" s="3">
        <v>0</v>
      </c>
      <c r="V23" s="3">
        <v>13.486444444444446</v>
      </c>
      <c r="W23" s="3">
        <f>SUM(Table3[[#This Row],[RN Hours Contract]:[Med Aide Hours Contract]])</f>
        <v>1.7154444444444445</v>
      </c>
      <c r="X23" s="3">
        <v>0</v>
      </c>
      <c r="Y23" s="3">
        <v>0</v>
      </c>
      <c r="Z23" s="3">
        <v>0</v>
      </c>
      <c r="AA23" s="3">
        <v>0</v>
      </c>
      <c r="AB23" s="3">
        <v>0</v>
      </c>
      <c r="AC23" s="3">
        <v>1.7154444444444445</v>
      </c>
      <c r="AD23" s="3">
        <v>0</v>
      </c>
      <c r="AE23" s="3">
        <v>0</v>
      </c>
      <c r="AF23" t="s">
        <v>21</v>
      </c>
      <c r="AG23" s="13">
        <v>4</v>
      </c>
      <c r="AQ23"/>
    </row>
    <row r="24" spans="1:43" x14ac:dyDescent="0.2">
      <c r="A24" t="s">
        <v>273</v>
      </c>
      <c r="B24" t="s">
        <v>299</v>
      </c>
      <c r="C24" t="s">
        <v>604</v>
      </c>
      <c r="D24" t="s">
        <v>746</v>
      </c>
      <c r="E24" s="3">
        <v>76.400000000000006</v>
      </c>
      <c r="F24" s="3">
        <f>Table3[[#This Row],[Total Hours Nurse Staffing]]/Table3[[#This Row],[MDS Census]]</f>
        <v>3.7825770796974987</v>
      </c>
      <c r="G24" s="3">
        <f>Table3[[#This Row],[Total Direct Care Staff Hours]]/Table3[[#This Row],[MDS Census]]</f>
        <v>3.4192117510180333</v>
      </c>
      <c r="H24" s="3">
        <f>Table3[[#This Row],[Total RN Hours (w/ Admin, DON)]]/Table3[[#This Row],[MDS Census]]</f>
        <v>0.59789848749272823</v>
      </c>
      <c r="I24" s="3">
        <f>Table3[[#This Row],[RN Hours (excl. Admin, DON)]]/Table3[[#This Row],[MDS Census]]</f>
        <v>0.31564863292611983</v>
      </c>
      <c r="J24" s="3">
        <f t="shared" si="0"/>
        <v>288.98888888888894</v>
      </c>
      <c r="K24" s="3">
        <f>SUM(Table3[[#This Row],[RN Hours (excl. Admin, DON)]], Table3[[#This Row],[LPN Hours (excl. Admin)]], Table3[[#This Row],[CNA Hours]], Table3[[#This Row],[NA TR Hours]], Table3[[#This Row],[Med Aide/Tech Hours]])</f>
        <v>261.22777777777776</v>
      </c>
      <c r="L24" s="3">
        <f>SUM(Table3[[#This Row],[RN Hours (excl. Admin, DON)]:[RN DON Hours]])</f>
        <v>45.679444444444442</v>
      </c>
      <c r="M24" s="3">
        <v>24.115555555555556</v>
      </c>
      <c r="N24" s="3">
        <v>16.941666666666666</v>
      </c>
      <c r="O24" s="3">
        <v>4.6222222222222218</v>
      </c>
      <c r="P24" s="3">
        <f>SUM(Table3[[#This Row],[LPN Hours (excl. Admin)]:[LPN Admin Hours]])</f>
        <v>50.583333333333336</v>
      </c>
      <c r="Q24" s="3">
        <v>44.386111111111113</v>
      </c>
      <c r="R24" s="3">
        <v>6.197222222222222</v>
      </c>
      <c r="S24" s="3">
        <f>SUM(Table3[[#This Row],[CNA Hours]], Table3[[#This Row],[NA TR Hours]], Table3[[#This Row],[Med Aide/Tech Hours]])</f>
        <v>192.72611111111112</v>
      </c>
      <c r="T24" s="3">
        <v>172.57611111111112</v>
      </c>
      <c r="U24" s="3">
        <v>1.8888888888888888</v>
      </c>
      <c r="V24" s="3">
        <v>18.261111111111113</v>
      </c>
      <c r="W24" s="3">
        <f>SUM(Table3[[#This Row],[RN Hours Contract]:[Med Aide Hours Contract]])</f>
        <v>48.402777777777779</v>
      </c>
      <c r="X24" s="3">
        <v>0.9555555555555556</v>
      </c>
      <c r="Y24" s="3">
        <v>0</v>
      </c>
      <c r="Z24" s="3">
        <v>0</v>
      </c>
      <c r="AA24" s="3">
        <v>0.51111111111111107</v>
      </c>
      <c r="AB24" s="3">
        <v>0</v>
      </c>
      <c r="AC24" s="3">
        <v>45.225000000000001</v>
      </c>
      <c r="AD24" s="3">
        <v>0</v>
      </c>
      <c r="AE24" s="3">
        <v>1.711111111111111</v>
      </c>
      <c r="AF24" t="s">
        <v>22</v>
      </c>
      <c r="AG24" s="13">
        <v>4</v>
      </c>
      <c r="AQ24"/>
    </row>
    <row r="25" spans="1:43" x14ac:dyDescent="0.2">
      <c r="A25" t="s">
        <v>273</v>
      </c>
      <c r="B25" t="s">
        <v>300</v>
      </c>
      <c r="C25" t="s">
        <v>600</v>
      </c>
      <c r="D25" t="s">
        <v>727</v>
      </c>
      <c r="E25" s="3">
        <v>129.04444444444445</v>
      </c>
      <c r="F25" s="3">
        <f>Table3[[#This Row],[Total Hours Nurse Staffing]]/Table3[[#This Row],[MDS Census]]</f>
        <v>3.6864999138970211</v>
      </c>
      <c r="G25" s="3">
        <f>Table3[[#This Row],[Total Direct Care Staff Hours]]/Table3[[#This Row],[MDS Census]]</f>
        <v>3.2703779920785254</v>
      </c>
      <c r="H25" s="3">
        <f>Table3[[#This Row],[Total RN Hours (w/ Admin, DON)]]/Table3[[#This Row],[MDS Census]]</f>
        <v>0.61729464439469595</v>
      </c>
      <c r="I25" s="3">
        <f>Table3[[#This Row],[RN Hours (excl. Admin, DON)]]/Table3[[#This Row],[MDS Census]]</f>
        <v>0.31815825727570174</v>
      </c>
      <c r="J25" s="3">
        <f t="shared" si="0"/>
        <v>475.72233333333338</v>
      </c>
      <c r="K25" s="3">
        <f>SUM(Table3[[#This Row],[RN Hours (excl. Admin, DON)]], Table3[[#This Row],[LPN Hours (excl. Admin)]], Table3[[#This Row],[CNA Hours]], Table3[[#This Row],[NA TR Hours]], Table3[[#This Row],[Med Aide/Tech Hours]])</f>
        <v>422.0241111111111</v>
      </c>
      <c r="L25" s="3">
        <f>SUM(Table3[[#This Row],[RN Hours (excl. Admin, DON)]:[RN DON Hours]])</f>
        <v>79.658444444444442</v>
      </c>
      <c r="M25" s="3">
        <v>41.056555555555555</v>
      </c>
      <c r="N25" s="3">
        <v>32.913000000000004</v>
      </c>
      <c r="O25" s="3">
        <v>5.6888888888888891</v>
      </c>
      <c r="P25" s="3">
        <f>SUM(Table3[[#This Row],[LPN Hours (excl. Admin)]:[LPN Admin Hours]])</f>
        <v>103.2161111111111</v>
      </c>
      <c r="Q25" s="3">
        <v>88.11977777777777</v>
      </c>
      <c r="R25" s="3">
        <v>15.096333333333337</v>
      </c>
      <c r="S25" s="3">
        <f>SUM(Table3[[#This Row],[CNA Hours]], Table3[[#This Row],[NA TR Hours]], Table3[[#This Row],[Med Aide/Tech Hours]])</f>
        <v>292.84777777777782</v>
      </c>
      <c r="T25" s="3">
        <v>231.72366666666667</v>
      </c>
      <c r="U25" s="3">
        <v>23.953222222222227</v>
      </c>
      <c r="V25" s="3">
        <v>37.170888888888904</v>
      </c>
      <c r="W25" s="3">
        <f>SUM(Table3[[#This Row],[RN Hours Contract]:[Med Aide Hours Contract]])</f>
        <v>1.1111111111111112E-2</v>
      </c>
      <c r="X25" s="3">
        <v>1.1111111111111112E-2</v>
      </c>
      <c r="Y25" s="3">
        <v>0</v>
      </c>
      <c r="Z25" s="3">
        <v>0</v>
      </c>
      <c r="AA25" s="3">
        <v>0</v>
      </c>
      <c r="AB25" s="3">
        <v>0</v>
      </c>
      <c r="AC25" s="3">
        <v>0</v>
      </c>
      <c r="AD25" s="3">
        <v>0</v>
      </c>
      <c r="AE25" s="3">
        <v>0</v>
      </c>
      <c r="AF25" t="s">
        <v>23</v>
      </c>
      <c r="AG25" s="13">
        <v>4</v>
      </c>
      <c r="AQ25"/>
    </row>
    <row r="26" spans="1:43" x14ac:dyDescent="0.2">
      <c r="A26" t="s">
        <v>273</v>
      </c>
      <c r="B26" t="s">
        <v>301</v>
      </c>
      <c r="C26" t="s">
        <v>545</v>
      </c>
      <c r="D26" t="s">
        <v>715</v>
      </c>
      <c r="E26" s="3">
        <v>134.5</v>
      </c>
      <c r="F26" s="3">
        <f>Table3[[#This Row],[Total Hours Nurse Staffing]]/Table3[[#This Row],[MDS Census]]</f>
        <v>2.8151780256092525</v>
      </c>
      <c r="G26" s="3">
        <f>Table3[[#This Row],[Total Direct Care Staff Hours]]/Table3[[#This Row],[MDS Census]]</f>
        <v>2.6230309789343251</v>
      </c>
      <c r="H26" s="3">
        <f>Table3[[#This Row],[Total RN Hours (w/ Admin, DON)]]/Table3[[#This Row],[MDS Census]]</f>
        <v>0.41230813713341591</v>
      </c>
      <c r="I26" s="3">
        <f>Table3[[#This Row],[RN Hours (excl. Admin, DON)]]/Table3[[#This Row],[MDS Census]]</f>
        <v>0.2272507228418009</v>
      </c>
      <c r="J26" s="3">
        <f t="shared" si="0"/>
        <v>378.64144444444446</v>
      </c>
      <c r="K26" s="3">
        <f>SUM(Table3[[#This Row],[RN Hours (excl. Admin, DON)]], Table3[[#This Row],[LPN Hours (excl. Admin)]], Table3[[#This Row],[CNA Hours]], Table3[[#This Row],[NA TR Hours]], Table3[[#This Row],[Med Aide/Tech Hours]])</f>
        <v>352.79766666666671</v>
      </c>
      <c r="L26" s="3">
        <f>SUM(Table3[[#This Row],[RN Hours (excl. Admin, DON)]:[RN DON Hours]])</f>
        <v>55.455444444444439</v>
      </c>
      <c r="M26" s="3">
        <v>30.565222222222221</v>
      </c>
      <c r="N26" s="3">
        <v>19.912444444444439</v>
      </c>
      <c r="O26" s="3">
        <v>4.9777777777777779</v>
      </c>
      <c r="P26" s="3">
        <f>SUM(Table3[[#This Row],[LPN Hours (excl. Admin)]:[LPN Admin Hours]])</f>
        <v>113.88455555555556</v>
      </c>
      <c r="Q26" s="3">
        <v>112.93100000000001</v>
      </c>
      <c r="R26" s="3">
        <v>0.95355555555555549</v>
      </c>
      <c r="S26" s="3">
        <f>SUM(Table3[[#This Row],[CNA Hours]], Table3[[#This Row],[NA TR Hours]], Table3[[#This Row],[Med Aide/Tech Hours]])</f>
        <v>209.30144444444446</v>
      </c>
      <c r="T26" s="3">
        <v>180.16688888888891</v>
      </c>
      <c r="U26" s="3">
        <v>24.817222222222231</v>
      </c>
      <c r="V26" s="3">
        <v>4.317333333333333</v>
      </c>
      <c r="W26" s="3">
        <f>SUM(Table3[[#This Row],[RN Hours Contract]:[Med Aide Hours Contract]])</f>
        <v>148.83800000000002</v>
      </c>
      <c r="X26" s="3">
        <v>5.5804444444444448</v>
      </c>
      <c r="Y26" s="3">
        <v>0</v>
      </c>
      <c r="Z26" s="3">
        <v>0</v>
      </c>
      <c r="AA26" s="3">
        <v>33.620333333333335</v>
      </c>
      <c r="AB26" s="3">
        <v>0</v>
      </c>
      <c r="AC26" s="3">
        <v>109.63722222222225</v>
      </c>
      <c r="AD26" s="3">
        <v>0</v>
      </c>
      <c r="AE26" s="3">
        <v>0</v>
      </c>
      <c r="AF26" t="s">
        <v>24</v>
      </c>
      <c r="AG26" s="13">
        <v>4</v>
      </c>
      <c r="AQ26"/>
    </row>
    <row r="27" spans="1:43" x14ac:dyDescent="0.2">
      <c r="A27" t="s">
        <v>273</v>
      </c>
      <c r="B27" t="s">
        <v>302</v>
      </c>
      <c r="C27" t="s">
        <v>605</v>
      </c>
      <c r="D27" t="s">
        <v>764</v>
      </c>
      <c r="E27" s="3">
        <v>146.56666666666666</v>
      </c>
      <c r="F27" s="3">
        <f>Table3[[#This Row],[Total Hours Nurse Staffing]]/Table3[[#This Row],[MDS Census]]</f>
        <v>3.3867591539686148</v>
      </c>
      <c r="G27" s="3">
        <f>Table3[[#This Row],[Total Direct Care Staff Hours]]/Table3[[#This Row],[MDS Census]]</f>
        <v>3.2733484951861116</v>
      </c>
      <c r="H27" s="3">
        <f>Table3[[#This Row],[Total RN Hours (w/ Admin, DON)]]/Table3[[#This Row],[MDS Census]]</f>
        <v>0.67989538321582899</v>
      </c>
      <c r="I27" s="3">
        <f>Table3[[#This Row],[RN Hours (excl. Admin, DON)]]/Table3[[#This Row],[MDS Census]]</f>
        <v>0.56648472443332576</v>
      </c>
      <c r="J27" s="3">
        <f t="shared" si="0"/>
        <v>496.38599999999997</v>
      </c>
      <c r="K27" s="3">
        <f>SUM(Table3[[#This Row],[RN Hours (excl. Admin, DON)]], Table3[[#This Row],[LPN Hours (excl. Admin)]], Table3[[#This Row],[CNA Hours]], Table3[[#This Row],[NA TR Hours]], Table3[[#This Row],[Med Aide/Tech Hours]])</f>
        <v>479.76377777777776</v>
      </c>
      <c r="L27" s="3">
        <f>SUM(Table3[[#This Row],[RN Hours (excl. Admin, DON)]:[RN DON Hours]])</f>
        <v>99.649999999999991</v>
      </c>
      <c r="M27" s="3">
        <v>83.027777777777771</v>
      </c>
      <c r="N27" s="3">
        <v>11.022222222222222</v>
      </c>
      <c r="O27" s="3">
        <v>5.6</v>
      </c>
      <c r="P27" s="3">
        <f>SUM(Table3[[#This Row],[LPN Hours (excl. Admin)]:[LPN Admin Hours]])</f>
        <v>148.23888888888888</v>
      </c>
      <c r="Q27" s="3">
        <v>148.23888888888888</v>
      </c>
      <c r="R27" s="3">
        <v>0</v>
      </c>
      <c r="S27" s="3">
        <f>SUM(Table3[[#This Row],[CNA Hours]], Table3[[#This Row],[NA TR Hours]], Table3[[#This Row],[Med Aide/Tech Hours]])</f>
        <v>248.49711111111114</v>
      </c>
      <c r="T27" s="3">
        <v>221.04711111111112</v>
      </c>
      <c r="U27" s="3">
        <v>13.963888888888889</v>
      </c>
      <c r="V27" s="3">
        <v>13.486111111111111</v>
      </c>
      <c r="W27" s="3">
        <f>SUM(Table3[[#This Row],[RN Hours Contract]:[Med Aide Hours Contract]])</f>
        <v>5.7443333333333335</v>
      </c>
      <c r="X27" s="3">
        <v>0</v>
      </c>
      <c r="Y27" s="3">
        <v>0</v>
      </c>
      <c r="Z27" s="3">
        <v>0</v>
      </c>
      <c r="AA27" s="3">
        <v>0.25555555555555554</v>
      </c>
      <c r="AB27" s="3">
        <v>0</v>
      </c>
      <c r="AC27" s="3">
        <v>5.488777777777778</v>
      </c>
      <c r="AD27" s="3">
        <v>0</v>
      </c>
      <c r="AE27" s="3">
        <v>0</v>
      </c>
      <c r="AF27" t="s">
        <v>25</v>
      </c>
      <c r="AG27" s="13">
        <v>4</v>
      </c>
      <c r="AQ27"/>
    </row>
    <row r="28" spans="1:43" x14ac:dyDescent="0.2">
      <c r="A28" t="s">
        <v>273</v>
      </c>
      <c r="B28" t="s">
        <v>303</v>
      </c>
      <c r="C28" t="s">
        <v>606</v>
      </c>
      <c r="D28" t="s">
        <v>710</v>
      </c>
      <c r="E28" s="3">
        <v>81.588888888888889</v>
      </c>
      <c r="F28" s="3">
        <f>Table3[[#This Row],[Total Hours Nurse Staffing]]/Table3[[#This Row],[MDS Census]]</f>
        <v>3.4098801579735802</v>
      </c>
      <c r="G28" s="3">
        <f>Table3[[#This Row],[Total Direct Care Staff Hours]]/Table3[[#This Row],[MDS Census]]</f>
        <v>3.1785278496527303</v>
      </c>
      <c r="H28" s="3">
        <f>Table3[[#This Row],[Total RN Hours (w/ Admin, DON)]]/Table3[[#This Row],[MDS Census]]</f>
        <v>0.9937763856734303</v>
      </c>
      <c r="I28" s="3">
        <f>Table3[[#This Row],[RN Hours (excl. Admin, DON)]]/Table3[[#This Row],[MDS Census]]</f>
        <v>0.76242407735258066</v>
      </c>
      <c r="J28" s="3">
        <f t="shared" si="0"/>
        <v>278.20833333333331</v>
      </c>
      <c r="K28" s="3">
        <f>SUM(Table3[[#This Row],[RN Hours (excl. Admin, DON)]], Table3[[#This Row],[LPN Hours (excl. Admin)]], Table3[[#This Row],[CNA Hours]], Table3[[#This Row],[NA TR Hours]], Table3[[#This Row],[Med Aide/Tech Hours]])</f>
        <v>259.33255555555553</v>
      </c>
      <c r="L28" s="3">
        <f>SUM(Table3[[#This Row],[RN Hours (excl. Admin, DON)]:[RN DON Hours]])</f>
        <v>81.081111111111099</v>
      </c>
      <c r="M28" s="3">
        <v>62.205333333333328</v>
      </c>
      <c r="N28" s="3">
        <v>13.360888888888883</v>
      </c>
      <c r="O28" s="3">
        <v>5.514888888888887</v>
      </c>
      <c r="P28" s="3">
        <f>SUM(Table3[[#This Row],[LPN Hours (excl. Admin)]:[LPN Admin Hours]])</f>
        <v>39.547888888888892</v>
      </c>
      <c r="Q28" s="3">
        <v>39.547888888888892</v>
      </c>
      <c r="R28" s="3">
        <v>0</v>
      </c>
      <c r="S28" s="3">
        <f>SUM(Table3[[#This Row],[CNA Hours]], Table3[[#This Row],[NA TR Hours]], Table3[[#This Row],[Med Aide/Tech Hours]])</f>
        <v>157.57933333333332</v>
      </c>
      <c r="T28" s="3">
        <v>142.83766666666665</v>
      </c>
      <c r="U28" s="3">
        <v>0</v>
      </c>
      <c r="V28" s="3">
        <v>14.741666666666664</v>
      </c>
      <c r="W28" s="3">
        <f>SUM(Table3[[#This Row],[RN Hours Contract]:[Med Aide Hours Contract]])</f>
        <v>0</v>
      </c>
      <c r="X28" s="3">
        <v>0</v>
      </c>
      <c r="Y28" s="3">
        <v>0</v>
      </c>
      <c r="Z28" s="3">
        <v>0</v>
      </c>
      <c r="AA28" s="3">
        <v>0</v>
      </c>
      <c r="AB28" s="3">
        <v>0</v>
      </c>
      <c r="AC28" s="3">
        <v>0</v>
      </c>
      <c r="AD28" s="3">
        <v>0</v>
      </c>
      <c r="AE28" s="3">
        <v>0</v>
      </c>
      <c r="AF28" t="s">
        <v>26</v>
      </c>
      <c r="AG28" s="13">
        <v>4</v>
      </c>
      <c r="AQ28"/>
    </row>
    <row r="29" spans="1:43" x14ac:dyDescent="0.2">
      <c r="A29" t="s">
        <v>273</v>
      </c>
      <c r="B29" t="s">
        <v>304</v>
      </c>
      <c r="C29" t="s">
        <v>563</v>
      </c>
      <c r="D29" t="s">
        <v>694</v>
      </c>
      <c r="E29" s="3">
        <v>131.4</v>
      </c>
      <c r="F29" s="3">
        <f>Table3[[#This Row],[Total Hours Nurse Staffing]]/Table3[[#This Row],[MDS Census]]</f>
        <v>3.5159352274649076</v>
      </c>
      <c r="G29" s="3">
        <f>Table3[[#This Row],[Total Direct Care Staff Hours]]/Table3[[#This Row],[MDS Census]]</f>
        <v>3.2461660747505499</v>
      </c>
      <c r="H29" s="3">
        <f>Table3[[#This Row],[Total RN Hours (w/ Admin, DON)]]/Table3[[#This Row],[MDS Census]]</f>
        <v>0.67393877896161003</v>
      </c>
      <c r="I29" s="3">
        <f>Table3[[#This Row],[RN Hours (excl. Admin, DON)]]/Table3[[#This Row],[MDS Census]]</f>
        <v>0.50219854557754107</v>
      </c>
      <c r="J29" s="3">
        <f t="shared" si="0"/>
        <v>461.99388888888888</v>
      </c>
      <c r="K29" s="3">
        <f>SUM(Table3[[#This Row],[RN Hours (excl. Admin, DON)]], Table3[[#This Row],[LPN Hours (excl. Admin)]], Table3[[#This Row],[CNA Hours]], Table3[[#This Row],[NA TR Hours]], Table3[[#This Row],[Med Aide/Tech Hours]])</f>
        <v>426.54622222222224</v>
      </c>
      <c r="L29" s="3">
        <f>SUM(Table3[[#This Row],[RN Hours (excl. Admin, DON)]:[RN DON Hours]])</f>
        <v>88.555555555555557</v>
      </c>
      <c r="M29" s="3">
        <v>65.988888888888894</v>
      </c>
      <c r="N29" s="3">
        <v>17.05</v>
      </c>
      <c r="O29" s="3">
        <v>5.5166666666666666</v>
      </c>
      <c r="P29" s="3">
        <f>SUM(Table3[[#This Row],[LPN Hours (excl. Admin)]:[LPN Admin Hours]])</f>
        <v>95.203666666666663</v>
      </c>
      <c r="Q29" s="3">
        <v>82.322666666666663</v>
      </c>
      <c r="R29" s="3">
        <v>12.881</v>
      </c>
      <c r="S29" s="3">
        <f>SUM(Table3[[#This Row],[CNA Hours]], Table3[[#This Row],[NA TR Hours]], Table3[[#This Row],[Med Aide/Tech Hours]])</f>
        <v>278.23466666666667</v>
      </c>
      <c r="T29" s="3">
        <v>193.39111111111112</v>
      </c>
      <c r="U29" s="3">
        <v>39.825000000000003</v>
      </c>
      <c r="V29" s="3">
        <v>45.018555555555558</v>
      </c>
      <c r="W29" s="3">
        <f>SUM(Table3[[#This Row],[RN Hours Contract]:[Med Aide Hours Contract]])</f>
        <v>12.855444444444446</v>
      </c>
      <c r="X29" s="3">
        <v>0.59722222222222221</v>
      </c>
      <c r="Y29" s="3">
        <v>2.7833333333333332</v>
      </c>
      <c r="Z29" s="3">
        <v>0.17777777777777778</v>
      </c>
      <c r="AA29" s="3">
        <v>0</v>
      </c>
      <c r="AB29" s="3">
        <v>0</v>
      </c>
      <c r="AC29" s="3">
        <v>9.2971111111111124</v>
      </c>
      <c r="AD29" s="3">
        <v>0</v>
      </c>
      <c r="AE29" s="3">
        <v>0</v>
      </c>
      <c r="AF29" t="s">
        <v>27</v>
      </c>
      <c r="AG29" s="13">
        <v>4</v>
      </c>
      <c r="AQ29"/>
    </row>
    <row r="30" spans="1:43" x14ac:dyDescent="0.2">
      <c r="A30" t="s">
        <v>273</v>
      </c>
      <c r="B30" t="s">
        <v>305</v>
      </c>
      <c r="C30" t="s">
        <v>563</v>
      </c>
      <c r="D30" t="s">
        <v>694</v>
      </c>
      <c r="E30" s="3">
        <v>65.011111111111106</v>
      </c>
      <c r="F30" s="3">
        <f>Table3[[#This Row],[Total Hours Nurse Staffing]]/Table3[[#This Row],[MDS Census]]</f>
        <v>3.6388651512561956</v>
      </c>
      <c r="G30" s="3">
        <f>Table3[[#This Row],[Total Direct Care Staff Hours]]/Table3[[#This Row],[MDS Census]]</f>
        <v>3.3392582464535976</v>
      </c>
      <c r="H30" s="3">
        <f>Table3[[#This Row],[Total RN Hours (w/ Admin, DON)]]/Table3[[#This Row],[MDS Census]]</f>
        <v>0.66450179456503167</v>
      </c>
      <c r="I30" s="3">
        <f>Table3[[#This Row],[RN Hours (excl. Admin, DON)]]/Table3[[#This Row],[MDS Census]]</f>
        <v>0.41339087335498209</v>
      </c>
      <c r="J30" s="3">
        <f t="shared" si="0"/>
        <v>236.56666666666666</v>
      </c>
      <c r="K30" s="3">
        <f>SUM(Table3[[#This Row],[RN Hours (excl. Admin, DON)]], Table3[[#This Row],[LPN Hours (excl. Admin)]], Table3[[#This Row],[CNA Hours]], Table3[[#This Row],[NA TR Hours]], Table3[[#This Row],[Med Aide/Tech Hours]])</f>
        <v>217.08888888888887</v>
      </c>
      <c r="L30" s="3">
        <f>SUM(Table3[[#This Row],[RN Hours (excl. Admin, DON)]:[RN DON Hours]])</f>
        <v>43.2</v>
      </c>
      <c r="M30" s="3">
        <v>26.875</v>
      </c>
      <c r="N30" s="3">
        <v>9.9388888888888882</v>
      </c>
      <c r="O30" s="3">
        <v>6.3861111111111111</v>
      </c>
      <c r="P30" s="3">
        <f>SUM(Table3[[#This Row],[LPN Hours (excl. Admin)]:[LPN Admin Hours]])</f>
        <v>45.375</v>
      </c>
      <c r="Q30" s="3">
        <v>42.222222222222221</v>
      </c>
      <c r="R30" s="3">
        <v>3.1527777777777777</v>
      </c>
      <c r="S30" s="3">
        <f>SUM(Table3[[#This Row],[CNA Hours]], Table3[[#This Row],[NA TR Hours]], Table3[[#This Row],[Med Aide/Tech Hours]])</f>
        <v>147.99166666666665</v>
      </c>
      <c r="T30" s="3">
        <v>131.89722222222221</v>
      </c>
      <c r="U30" s="3">
        <v>7.3638888888888889</v>
      </c>
      <c r="V30" s="3">
        <v>8.7305555555555561</v>
      </c>
      <c r="W30" s="3">
        <f>SUM(Table3[[#This Row],[RN Hours Contract]:[Med Aide Hours Contract]])</f>
        <v>3.8194444444444442</v>
      </c>
      <c r="X30" s="3">
        <v>0</v>
      </c>
      <c r="Y30" s="3">
        <v>0</v>
      </c>
      <c r="Z30" s="3">
        <v>1.1194444444444445</v>
      </c>
      <c r="AA30" s="3">
        <v>2.4</v>
      </c>
      <c r="AB30" s="3">
        <v>0</v>
      </c>
      <c r="AC30" s="3">
        <v>0.3</v>
      </c>
      <c r="AD30" s="3">
        <v>0</v>
      </c>
      <c r="AE30" s="3">
        <v>0</v>
      </c>
      <c r="AF30" t="s">
        <v>28</v>
      </c>
      <c r="AG30" s="13">
        <v>4</v>
      </c>
      <c r="AQ30"/>
    </row>
    <row r="31" spans="1:43" x14ac:dyDescent="0.2">
      <c r="A31" t="s">
        <v>273</v>
      </c>
      <c r="B31" t="s">
        <v>306</v>
      </c>
      <c r="C31" t="s">
        <v>607</v>
      </c>
      <c r="D31" t="s">
        <v>700</v>
      </c>
      <c r="E31" s="3">
        <v>89.888888888888886</v>
      </c>
      <c r="F31" s="3">
        <f>Table3[[#This Row],[Total Hours Nurse Staffing]]/Table3[[#This Row],[MDS Census]]</f>
        <v>3.5674474660074167</v>
      </c>
      <c r="G31" s="3">
        <f>Table3[[#This Row],[Total Direct Care Staff Hours]]/Table3[[#This Row],[MDS Census]]</f>
        <v>3.2807095179233623</v>
      </c>
      <c r="H31" s="3">
        <f>Table3[[#This Row],[Total RN Hours (w/ Admin, DON)]]/Table3[[#This Row],[MDS Census]]</f>
        <v>0.30737206427688507</v>
      </c>
      <c r="I31" s="3">
        <f>Table3[[#This Row],[RN Hours (excl. Admin, DON)]]/Table3[[#This Row],[MDS Census]]</f>
        <v>0.24606180469715699</v>
      </c>
      <c r="J31" s="3">
        <f t="shared" si="0"/>
        <v>320.67388888888888</v>
      </c>
      <c r="K31" s="3">
        <f>SUM(Table3[[#This Row],[RN Hours (excl. Admin, DON)]], Table3[[#This Row],[LPN Hours (excl. Admin)]], Table3[[#This Row],[CNA Hours]], Table3[[#This Row],[NA TR Hours]], Table3[[#This Row],[Med Aide/Tech Hours]])</f>
        <v>294.89933333333335</v>
      </c>
      <c r="L31" s="3">
        <f>SUM(Table3[[#This Row],[RN Hours (excl. Admin, DON)]:[RN DON Hours]])</f>
        <v>27.629333333333335</v>
      </c>
      <c r="M31" s="3">
        <v>22.118222222222222</v>
      </c>
      <c r="N31" s="3">
        <v>0</v>
      </c>
      <c r="O31" s="3">
        <v>5.5111111111111111</v>
      </c>
      <c r="P31" s="3">
        <f>SUM(Table3[[#This Row],[LPN Hours (excl. Admin)]:[LPN Admin Hours]])</f>
        <v>72.554666666666677</v>
      </c>
      <c r="Q31" s="3">
        <v>52.291222222222224</v>
      </c>
      <c r="R31" s="3">
        <v>20.263444444444449</v>
      </c>
      <c r="S31" s="3">
        <f>SUM(Table3[[#This Row],[CNA Hours]], Table3[[#This Row],[NA TR Hours]], Table3[[#This Row],[Med Aide/Tech Hours]])</f>
        <v>220.48988888888888</v>
      </c>
      <c r="T31" s="3">
        <v>164.273</v>
      </c>
      <c r="U31" s="3">
        <v>28.909222222222215</v>
      </c>
      <c r="V31" s="3">
        <v>27.307666666666673</v>
      </c>
      <c r="W31" s="3">
        <f>SUM(Table3[[#This Row],[RN Hours Contract]:[Med Aide Hours Contract]])</f>
        <v>0</v>
      </c>
      <c r="X31" s="3">
        <v>0</v>
      </c>
      <c r="Y31" s="3">
        <v>0</v>
      </c>
      <c r="Z31" s="3">
        <v>0</v>
      </c>
      <c r="AA31" s="3">
        <v>0</v>
      </c>
      <c r="AB31" s="3">
        <v>0</v>
      </c>
      <c r="AC31" s="3">
        <v>0</v>
      </c>
      <c r="AD31" s="3">
        <v>0</v>
      </c>
      <c r="AE31" s="3">
        <v>0</v>
      </c>
      <c r="AF31" t="s">
        <v>29</v>
      </c>
      <c r="AG31" s="13">
        <v>4</v>
      </c>
      <c r="AQ31"/>
    </row>
    <row r="32" spans="1:43" x14ac:dyDescent="0.2">
      <c r="A32" t="s">
        <v>273</v>
      </c>
      <c r="B32" t="s">
        <v>307</v>
      </c>
      <c r="C32" t="s">
        <v>550</v>
      </c>
      <c r="D32" t="s">
        <v>765</v>
      </c>
      <c r="E32" s="3">
        <v>36.266666666666666</v>
      </c>
      <c r="F32" s="3">
        <f>Table3[[#This Row],[Total Hours Nurse Staffing]]/Table3[[#This Row],[MDS Census]]</f>
        <v>3.7028952205882359</v>
      </c>
      <c r="G32" s="3">
        <f>Table3[[#This Row],[Total Direct Care Staff Hours]]/Table3[[#This Row],[MDS Census]]</f>
        <v>3.4705116421568634</v>
      </c>
      <c r="H32" s="3">
        <f>Table3[[#This Row],[Total RN Hours (w/ Admin, DON)]]/Table3[[#This Row],[MDS Census]]</f>
        <v>0.44469975490196084</v>
      </c>
      <c r="I32" s="3">
        <f>Table3[[#This Row],[RN Hours (excl. Admin, DON)]]/Table3[[#This Row],[MDS Census]]</f>
        <v>0.21231617647058826</v>
      </c>
      <c r="J32" s="3">
        <f t="shared" si="0"/>
        <v>134.29166666666669</v>
      </c>
      <c r="K32" s="3">
        <f>SUM(Table3[[#This Row],[RN Hours (excl. Admin, DON)]], Table3[[#This Row],[LPN Hours (excl. Admin)]], Table3[[#This Row],[CNA Hours]], Table3[[#This Row],[NA TR Hours]], Table3[[#This Row],[Med Aide/Tech Hours]])</f>
        <v>125.86388888888891</v>
      </c>
      <c r="L32" s="3">
        <f>SUM(Table3[[#This Row],[RN Hours (excl. Admin, DON)]:[RN DON Hours]])</f>
        <v>16.12777777777778</v>
      </c>
      <c r="M32" s="3">
        <v>7.7</v>
      </c>
      <c r="N32" s="3">
        <v>4.1944444444444446</v>
      </c>
      <c r="O32" s="3">
        <v>4.2333333333333334</v>
      </c>
      <c r="P32" s="3">
        <f>SUM(Table3[[#This Row],[LPN Hours (excl. Admin)]:[LPN Admin Hours]])</f>
        <v>27.886111111111113</v>
      </c>
      <c r="Q32" s="3">
        <v>27.886111111111113</v>
      </c>
      <c r="R32" s="3">
        <v>0</v>
      </c>
      <c r="S32" s="3">
        <f>SUM(Table3[[#This Row],[CNA Hours]], Table3[[#This Row],[NA TR Hours]], Table3[[#This Row],[Med Aide/Tech Hours]])</f>
        <v>90.277777777777786</v>
      </c>
      <c r="T32" s="3">
        <v>71.238888888888894</v>
      </c>
      <c r="U32" s="3">
        <v>0</v>
      </c>
      <c r="V32" s="3">
        <v>19.038888888888888</v>
      </c>
      <c r="W32" s="3">
        <f>SUM(Table3[[#This Row],[RN Hours Contract]:[Med Aide Hours Contract]])</f>
        <v>0</v>
      </c>
      <c r="X32" s="3">
        <v>0</v>
      </c>
      <c r="Y32" s="3">
        <v>0</v>
      </c>
      <c r="Z32" s="3">
        <v>0</v>
      </c>
      <c r="AA32" s="3">
        <v>0</v>
      </c>
      <c r="AB32" s="3">
        <v>0</v>
      </c>
      <c r="AC32" s="3">
        <v>0</v>
      </c>
      <c r="AD32" s="3">
        <v>0</v>
      </c>
      <c r="AE32" s="3">
        <v>0</v>
      </c>
      <c r="AF32" t="s">
        <v>30</v>
      </c>
      <c r="AG32" s="13">
        <v>4</v>
      </c>
      <c r="AQ32"/>
    </row>
    <row r="33" spans="1:43" x14ac:dyDescent="0.2">
      <c r="A33" t="s">
        <v>273</v>
      </c>
      <c r="B33" t="s">
        <v>308</v>
      </c>
      <c r="C33" t="s">
        <v>608</v>
      </c>
      <c r="D33" t="s">
        <v>738</v>
      </c>
      <c r="E33" s="3">
        <v>70.833333333333329</v>
      </c>
      <c r="F33" s="3">
        <f>Table3[[#This Row],[Total Hours Nurse Staffing]]/Table3[[#This Row],[MDS Census]]</f>
        <v>3.6117913725490194</v>
      </c>
      <c r="G33" s="3">
        <f>Table3[[#This Row],[Total Direct Care Staff Hours]]/Table3[[#This Row],[MDS Census]]</f>
        <v>3.2579749019607847</v>
      </c>
      <c r="H33" s="3">
        <f>Table3[[#This Row],[Total RN Hours (w/ Admin, DON)]]/Table3[[#This Row],[MDS Census]]</f>
        <v>0.82894117647058818</v>
      </c>
      <c r="I33" s="3">
        <f>Table3[[#This Row],[RN Hours (excl. Admin, DON)]]/Table3[[#This Row],[MDS Census]]</f>
        <v>0.59552941176470586</v>
      </c>
      <c r="J33" s="3">
        <f t="shared" si="0"/>
        <v>255.8352222222222</v>
      </c>
      <c r="K33" s="3">
        <f>SUM(Table3[[#This Row],[RN Hours (excl. Admin, DON)]], Table3[[#This Row],[LPN Hours (excl. Admin)]], Table3[[#This Row],[CNA Hours]], Table3[[#This Row],[NA TR Hours]], Table3[[#This Row],[Med Aide/Tech Hours]])</f>
        <v>230.77322222222222</v>
      </c>
      <c r="L33" s="3">
        <f>SUM(Table3[[#This Row],[RN Hours (excl. Admin, DON)]:[RN DON Hours]])</f>
        <v>58.716666666666661</v>
      </c>
      <c r="M33" s="3">
        <v>42.18333333333333</v>
      </c>
      <c r="N33" s="3">
        <v>10.844444444444445</v>
      </c>
      <c r="O33" s="3">
        <v>5.6888888888888891</v>
      </c>
      <c r="P33" s="3">
        <f>SUM(Table3[[#This Row],[LPN Hours (excl. Admin)]:[LPN Admin Hours]])</f>
        <v>70.251555555555555</v>
      </c>
      <c r="Q33" s="3">
        <v>61.722888888888896</v>
      </c>
      <c r="R33" s="3">
        <v>8.5286666666666644</v>
      </c>
      <c r="S33" s="3">
        <f>SUM(Table3[[#This Row],[CNA Hours]], Table3[[#This Row],[NA TR Hours]], Table3[[#This Row],[Med Aide/Tech Hours]])</f>
        <v>126.86699999999999</v>
      </c>
      <c r="T33" s="3">
        <v>109.99088888888889</v>
      </c>
      <c r="U33" s="3">
        <v>8.3574444444444467</v>
      </c>
      <c r="V33" s="3">
        <v>8.5186666666666664</v>
      </c>
      <c r="W33" s="3">
        <f>SUM(Table3[[#This Row],[RN Hours Contract]:[Med Aide Hours Contract]])</f>
        <v>0.71111111111111114</v>
      </c>
      <c r="X33" s="3">
        <v>0.18888888888888888</v>
      </c>
      <c r="Y33" s="3">
        <v>0</v>
      </c>
      <c r="Z33" s="3">
        <v>0</v>
      </c>
      <c r="AA33" s="3">
        <v>0</v>
      </c>
      <c r="AB33" s="3">
        <v>5.5555555555555552E-2</v>
      </c>
      <c r="AC33" s="3">
        <v>0.46666666666666667</v>
      </c>
      <c r="AD33" s="3">
        <v>0</v>
      </c>
      <c r="AE33" s="3">
        <v>0</v>
      </c>
      <c r="AF33" t="s">
        <v>31</v>
      </c>
      <c r="AG33" s="13">
        <v>4</v>
      </c>
      <c r="AQ33"/>
    </row>
    <row r="34" spans="1:43" x14ac:dyDescent="0.2">
      <c r="A34" t="s">
        <v>273</v>
      </c>
      <c r="B34" t="s">
        <v>309</v>
      </c>
      <c r="C34" t="s">
        <v>604</v>
      </c>
      <c r="D34" t="s">
        <v>746</v>
      </c>
      <c r="E34" s="3">
        <v>111.44444444444444</v>
      </c>
      <c r="F34" s="3">
        <f>Table3[[#This Row],[Total Hours Nurse Staffing]]/Table3[[#This Row],[MDS Census]]</f>
        <v>3.762303090727817</v>
      </c>
      <c r="G34" s="3">
        <f>Table3[[#This Row],[Total Direct Care Staff Hours]]/Table3[[#This Row],[MDS Census]]</f>
        <v>3.3667906281156532</v>
      </c>
      <c r="H34" s="3">
        <f>Table3[[#This Row],[Total RN Hours (w/ Admin, DON)]]/Table3[[#This Row],[MDS Census]]</f>
        <v>0.92153339980059834</v>
      </c>
      <c r="I34" s="3">
        <f>Table3[[#This Row],[RN Hours (excl. Admin, DON)]]/Table3[[#This Row],[MDS Census]]</f>
        <v>0.5900638085742772</v>
      </c>
      <c r="J34" s="3">
        <f t="shared" si="0"/>
        <v>419.28777777777782</v>
      </c>
      <c r="K34" s="3">
        <f>SUM(Table3[[#This Row],[RN Hours (excl. Admin, DON)]], Table3[[#This Row],[LPN Hours (excl. Admin)]], Table3[[#This Row],[CNA Hours]], Table3[[#This Row],[NA TR Hours]], Table3[[#This Row],[Med Aide/Tech Hours]])</f>
        <v>375.21011111111113</v>
      </c>
      <c r="L34" s="3">
        <f>SUM(Table3[[#This Row],[RN Hours (excl. Admin, DON)]:[RN DON Hours]])</f>
        <v>102.6997777777778</v>
      </c>
      <c r="M34" s="3">
        <v>65.759333333333331</v>
      </c>
      <c r="N34" s="3">
        <v>31.25155555555558</v>
      </c>
      <c r="O34" s="3">
        <v>5.6888888888888891</v>
      </c>
      <c r="P34" s="3">
        <f>SUM(Table3[[#This Row],[LPN Hours (excl. Admin)]:[LPN Admin Hours]])</f>
        <v>56.836999999999996</v>
      </c>
      <c r="Q34" s="3">
        <v>49.699777777777776</v>
      </c>
      <c r="R34" s="3">
        <v>7.1372222222222197</v>
      </c>
      <c r="S34" s="3">
        <f>SUM(Table3[[#This Row],[CNA Hours]], Table3[[#This Row],[NA TR Hours]], Table3[[#This Row],[Med Aide/Tech Hours]])</f>
        <v>259.75100000000003</v>
      </c>
      <c r="T34" s="3">
        <v>231.40566666666666</v>
      </c>
      <c r="U34" s="3">
        <v>0.72466666666666668</v>
      </c>
      <c r="V34" s="3">
        <v>27.620666666666679</v>
      </c>
      <c r="W34" s="3">
        <f>SUM(Table3[[#This Row],[RN Hours Contract]:[Med Aide Hours Contract]])</f>
        <v>7.7777777777777779E-2</v>
      </c>
      <c r="X34" s="3">
        <v>2.2222222222222223E-2</v>
      </c>
      <c r="Y34" s="3">
        <v>0</v>
      </c>
      <c r="Z34" s="3">
        <v>0</v>
      </c>
      <c r="AA34" s="3">
        <v>0</v>
      </c>
      <c r="AB34" s="3">
        <v>5.5555555555555552E-2</v>
      </c>
      <c r="AC34" s="3">
        <v>0</v>
      </c>
      <c r="AD34" s="3">
        <v>0</v>
      </c>
      <c r="AE34" s="3">
        <v>0</v>
      </c>
      <c r="AF34" t="s">
        <v>32</v>
      </c>
      <c r="AG34" s="13">
        <v>4</v>
      </c>
      <c r="AQ34"/>
    </row>
    <row r="35" spans="1:43" x14ac:dyDescent="0.2">
      <c r="A35" t="s">
        <v>273</v>
      </c>
      <c r="B35" t="s">
        <v>310</v>
      </c>
      <c r="C35" t="s">
        <v>563</v>
      </c>
      <c r="D35" t="s">
        <v>694</v>
      </c>
      <c r="E35" s="3">
        <v>180.9111111111111</v>
      </c>
      <c r="F35" s="3">
        <f>Table3[[#This Row],[Total Hours Nurse Staffing]]/Table3[[#This Row],[MDS Census]]</f>
        <v>3.6971962903820175</v>
      </c>
      <c r="G35" s="3">
        <f>Table3[[#This Row],[Total Direct Care Staff Hours]]/Table3[[#This Row],[MDS Census]]</f>
        <v>3.5592371944478569</v>
      </c>
      <c r="H35" s="3">
        <f>Table3[[#This Row],[Total RN Hours (w/ Admin, DON)]]/Table3[[#This Row],[MDS Census]]</f>
        <v>0.3323915980837735</v>
      </c>
      <c r="I35" s="3">
        <f>Table3[[#This Row],[RN Hours (excl. Admin, DON)]]/Table3[[#This Row],[MDS Census]]</f>
        <v>0.2658610735781845</v>
      </c>
      <c r="J35" s="3">
        <f t="shared" si="0"/>
        <v>668.86388888888894</v>
      </c>
      <c r="K35" s="3">
        <f>SUM(Table3[[#This Row],[RN Hours (excl. Admin, DON)]], Table3[[#This Row],[LPN Hours (excl. Admin)]], Table3[[#This Row],[CNA Hours]], Table3[[#This Row],[NA TR Hours]], Table3[[#This Row],[Med Aide/Tech Hours]])</f>
        <v>643.90555555555557</v>
      </c>
      <c r="L35" s="3">
        <f>SUM(Table3[[#This Row],[RN Hours (excl. Admin, DON)]:[RN DON Hours]])</f>
        <v>60.133333333333333</v>
      </c>
      <c r="M35" s="3">
        <v>48.097222222222221</v>
      </c>
      <c r="N35" s="3">
        <v>6.1694444444444443</v>
      </c>
      <c r="O35" s="3">
        <v>5.8666666666666663</v>
      </c>
      <c r="P35" s="3">
        <f>SUM(Table3[[#This Row],[LPN Hours (excl. Admin)]:[LPN Admin Hours]])</f>
        <v>219.60555555555555</v>
      </c>
      <c r="Q35" s="3">
        <v>206.68333333333334</v>
      </c>
      <c r="R35" s="3">
        <v>12.922222222222222</v>
      </c>
      <c r="S35" s="3">
        <f>SUM(Table3[[#This Row],[CNA Hours]], Table3[[#This Row],[NA TR Hours]], Table3[[#This Row],[Med Aide/Tech Hours]])</f>
        <v>389.12500000000006</v>
      </c>
      <c r="T35" s="3">
        <v>289.10000000000002</v>
      </c>
      <c r="U35" s="3">
        <v>29.791666666666668</v>
      </c>
      <c r="V35" s="3">
        <v>70.233333333333334</v>
      </c>
      <c r="W35" s="3">
        <f>SUM(Table3[[#This Row],[RN Hours Contract]:[Med Aide Hours Contract]])</f>
        <v>103.53055555555555</v>
      </c>
      <c r="X35" s="3">
        <v>3.5638888888888891</v>
      </c>
      <c r="Y35" s="3">
        <v>0</v>
      </c>
      <c r="Z35" s="3">
        <v>0</v>
      </c>
      <c r="AA35" s="3">
        <v>28.405555555555555</v>
      </c>
      <c r="AB35" s="3">
        <v>0</v>
      </c>
      <c r="AC35" s="3">
        <v>65.066666666666663</v>
      </c>
      <c r="AD35" s="3">
        <v>0</v>
      </c>
      <c r="AE35" s="3">
        <v>6.4944444444444445</v>
      </c>
      <c r="AF35" t="s">
        <v>33</v>
      </c>
      <c r="AG35" s="13">
        <v>4</v>
      </c>
      <c r="AQ35"/>
    </row>
    <row r="36" spans="1:43" x14ac:dyDescent="0.2">
      <c r="A36" t="s">
        <v>273</v>
      </c>
      <c r="B36" t="s">
        <v>311</v>
      </c>
      <c r="C36" t="s">
        <v>609</v>
      </c>
      <c r="D36" t="s">
        <v>742</v>
      </c>
      <c r="E36" s="3">
        <v>129.65555555555557</v>
      </c>
      <c r="F36" s="3">
        <f>Table3[[#This Row],[Total Hours Nurse Staffing]]/Table3[[#This Row],[MDS Census]]</f>
        <v>4.9472962550347068</v>
      </c>
      <c r="G36" s="3">
        <f>Table3[[#This Row],[Total Direct Care Staff Hours]]/Table3[[#This Row],[MDS Census]]</f>
        <v>4.5438340903247916</v>
      </c>
      <c r="H36" s="3">
        <f>Table3[[#This Row],[Total RN Hours (w/ Admin, DON)]]/Table3[[#This Row],[MDS Census]]</f>
        <v>0.82732025023566713</v>
      </c>
      <c r="I36" s="3">
        <f>Table3[[#This Row],[RN Hours (excl. Admin, DON)]]/Table3[[#This Row],[MDS Census]]</f>
        <v>0.56088782243551294</v>
      </c>
      <c r="J36" s="3">
        <f t="shared" si="0"/>
        <v>641.44444444444446</v>
      </c>
      <c r="K36" s="3">
        <f>SUM(Table3[[#This Row],[RN Hours (excl. Admin, DON)]], Table3[[#This Row],[LPN Hours (excl. Admin)]], Table3[[#This Row],[CNA Hours]], Table3[[#This Row],[NA TR Hours]], Table3[[#This Row],[Med Aide/Tech Hours]])</f>
        <v>589.13333333333333</v>
      </c>
      <c r="L36" s="3">
        <f>SUM(Table3[[#This Row],[RN Hours (excl. Admin, DON)]:[RN DON Hours]])</f>
        <v>107.26666666666667</v>
      </c>
      <c r="M36" s="3">
        <v>72.722222222222229</v>
      </c>
      <c r="N36" s="3">
        <v>29.477777777777778</v>
      </c>
      <c r="O36" s="3">
        <v>5.0666666666666664</v>
      </c>
      <c r="P36" s="3">
        <f>SUM(Table3[[#This Row],[LPN Hours (excl. Admin)]:[LPN Admin Hours]])</f>
        <v>93.738888888888894</v>
      </c>
      <c r="Q36" s="3">
        <v>75.972222222222229</v>
      </c>
      <c r="R36" s="3">
        <v>17.766666666666666</v>
      </c>
      <c r="S36" s="3">
        <f>SUM(Table3[[#This Row],[CNA Hours]], Table3[[#This Row],[NA TR Hours]], Table3[[#This Row],[Med Aide/Tech Hours]])</f>
        <v>440.43888888888887</v>
      </c>
      <c r="T36" s="3">
        <v>361.39166666666665</v>
      </c>
      <c r="U36" s="3">
        <v>10.397222222222222</v>
      </c>
      <c r="V36" s="3">
        <v>68.650000000000006</v>
      </c>
      <c r="W36" s="3">
        <f>SUM(Table3[[#This Row],[RN Hours Contract]:[Med Aide Hours Contract]])</f>
        <v>35</v>
      </c>
      <c r="X36" s="3">
        <v>0.71666666666666667</v>
      </c>
      <c r="Y36" s="3">
        <v>0</v>
      </c>
      <c r="Z36" s="3">
        <v>0</v>
      </c>
      <c r="AA36" s="3">
        <v>1.3083333333333333</v>
      </c>
      <c r="AB36" s="3">
        <v>0</v>
      </c>
      <c r="AC36" s="3">
        <v>32.975000000000001</v>
      </c>
      <c r="AD36" s="3">
        <v>0</v>
      </c>
      <c r="AE36" s="3">
        <v>0</v>
      </c>
      <c r="AF36" t="s">
        <v>34</v>
      </c>
      <c r="AG36" s="13">
        <v>4</v>
      </c>
      <c r="AQ36"/>
    </row>
    <row r="37" spans="1:43" x14ac:dyDescent="0.2">
      <c r="A37" t="s">
        <v>273</v>
      </c>
      <c r="B37" t="s">
        <v>312</v>
      </c>
      <c r="C37" t="s">
        <v>610</v>
      </c>
      <c r="D37" t="s">
        <v>745</v>
      </c>
      <c r="E37" s="3">
        <v>83.522222222222226</v>
      </c>
      <c r="F37" s="3">
        <f>Table3[[#This Row],[Total Hours Nurse Staffing]]/Table3[[#This Row],[MDS Census]]</f>
        <v>4.3056299055474243</v>
      </c>
      <c r="G37" s="3">
        <f>Table3[[#This Row],[Total Direct Care Staff Hours]]/Table3[[#This Row],[MDS Census]]</f>
        <v>3.8238353066382862</v>
      </c>
      <c r="H37" s="3">
        <f>Table3[[#This Row],[Total RN Hours (w/ Admin, DON)]]/Table3[[#This Row],[MDS Census]]</f>
        <v>0.68275641878408921</v>
      </c>
      <c r="I37" s="3">
        <f>Table3[[#This Row],[RN Hours (excl. Admin, DON)]]/Table3[[#This Row],[MDS Census]]</f>
        <v>0.44303179459890912</v>
      </c>
      <c r="J37" s="3">
        <f t="shared" si="0"/>
        <v>359.61577777777768</v>
      </c>
      <c r="K37" s="3">
        <f>SUM(Table3[[#This Row],[RN Hours (excl. Admin, DON)]], Table3[[#This Row],[LPN Hours (excl. Admin)]], Table3[[#This Row],[CNA Hours]], Table3[[#This Row],[NA TR Hours]], Table3[[#This Row],[Med Aide/Tech Hours]])</f>
        <v>319.37522222222219</v>
      </c>
      <c r="L37" s="3">
        <f>SUM(Table3[[#This Row],[RN Hours (excl. Admin, DON)]:[RN DON Hours]])</f>
        <v>57.025333333333322</v>
      </c>
      <c r="M37" s="3">
        <v>37.003</v>
      </c>
      <c r="N37" s="3">
        <v>15.133444444444439</v>
      </c>
      <c r="O37" s="3">
        <v>4.8888888888888893</v>
      </c>
      <c r="P37" s="3">
        <f>SUM(Table3[[#This Row],[LPN Hours (excl. Admin)]:[LPN Admin Hours]])</f>
        <v>72.732444444444425</v>
      </c>
      <c r="Q37" s="3">
        <v>52.514222222222216</v>
      </c>
      <c r="R37" s="3">
        <v>20.218222222222213</v>
      </c>
      <c r="S37" s="3">
        <f>SUM(Table3[[#This Row],[CNA Hours]], Table3[[#This Row],[NA TR Hours]], Table3[[#This Row],[Med Aide/Tech Hours]])</f>
        <v>229.85799999999998</v>
      </c>
      <c r="T37" s="3">
        <v>171.06933333333333</v>
      </c>
      <c r="U37" s="3">
        <v>46.124666666666663</v>
      </c>
      <c r="V37" s="3">
        <v>12.664</v>
      </c>
      <c r="W37" s="3">
        <f>SUM(Table3[[#This Row],[RN Hours Contract]:[Med Aide Hours Contract]])</f>
        <v>0.20555555555555557</v>
      </c>
      <c r="X37" s="3">
        <v>0</v>
      </c>
      <c r="Y37" s="3">
        <v>0.2</v>
      </c>
      <c r="Z37" s="3">
        <v>0</v>
      </c>
      <c r="AA37" s="3">
        <v>0</v>
      </c>
      <c r="AB37" s="3">
        <v>5.5555555555555558E-3</v>
      </c>
      <c r="AC37" s="3">
        <v>0</v>
      </c>
      <c r="AD37" s="3">
        <v>0</v>
      </c>
      <c r="AE37" s="3">
        <v>0</v>
      </c>
      <c r="AF37" t="s">
        <v>35</v>
      </c>
      <c r="AG37" s="13">
        <v>4</v>
      </c>
      <c r="AQ37"/>
    </row>
    <row r="38" spans="1:43" x14ac:dyDescent="0.2">
      <c r="A38" t="s">
        <v>273</v>
      </c>
      <c r="B38" t="s">
        <v>313</v>
      </c>
      <c r="C38" t="s">
        <v>560</v>
      </c>
      <c r="D38" t="s">
        <v>766</v>
      </c>
      <c r="E38" s="3">
        <v>72.044444444444451</v>
      </c>
      <c r="F38" s="3">
        <f>Table3[[#This Row],[Total Hours Nurse Staffing]]/Table3[[#This Row],[MDS Census]]</f>
        <v>3.3277837754472546</v>
      </c>
      <c r="G38" s="3">
        <f>Table3[[#This Row],[Total Direct Care Staff Hours]]/Table3[[#This Row],[MDS Census]]</f>
        <v>2.8499059222702039</v>
      </c>
      <c r="H38" s="3">
        <f>Table3[[#This Row],[Total RN Hours (w/ Admin, DON)]]/Table3[[#This Row],[MDS Census]]</f>
        <v>0.58722856261566947</v>
      </c>
      <c r="I38" s="3">
        <f>Table3[[#This Row],[RN Hours (excl. Admin, DON)]]/Table3[[#This Row],[MDS Census]]</f>
        <v>0.20923812461443553</v>
      </c>
      <c r="J38" s="3">
        <f t="shared" si="0"/>
        <v>239.74833333333333</v>
      </c>
      <c r="K38" s="3">
        <f>SUM(Table3[[#This Row],[RN Hours (excl. Admin, DON)]], Table3[[#This Row],[LPN Hours (excl. Admin)]], Table3[[#This Row],[CNA Hours]], Table3[[#This Row],[NA TR Hours]], Table3[[#This Row],[Med Aide/Tech Hours]])</f>
        <v>205.31988888888893</v>
      </c>
      <c r="L38" s="3">
        <f>SUM(Table3[[#This Row],[RN Hours (excl. Admin, DON)]:[RN DON Hours]])</f>
        <v>42.306555555555569</v>
      </c>
      <c r="M38" s="3">
        <v>15.074444444444445</v>
      </c>
      <c r="N38" s="3">
        <v>25.632111111111119</v>
      </c>
      <c r="O38" s="3">
        <v>1.6</v>
      </c>
      <c r="P38" s="3">
        <f>SUM(Table3[[#This Row],[LPN Hours (excl. Admin)]:[LPN Admin Hours]])</f>
        <v>63.510222222222225</v>
      </c>
      <c r="Q38" s="3">
        <v>56.31388888888889</v>
      </c>
      <c r="R38" s="3">
        <v>7.1963333333333326</v>
      </c>
      <c r="S38" s="3">
        <f>SUM(Table3[[#This Row],[CNA Hours]], Table3[[#This Row],[NA TR Hours]], Table3[[#This Row],[Med Aide/Tech Hours]])</f>
        <v>133.93155555555555</v>
      </c>
      <c r="T38" s="3">
        <v>91.552777777777777</v>
      </c>
      <c r="U38" s="3">
        <v>35.206444444444443</v>
      </c>
      <c r="V38" s="3">
        <v>7.1723333333333334</v>
      </c>
      <c r="W38" s="3">
        <f>SUM(Table3[[#This Row],[RN Hours Contract]:[Med Aide Hours Contract]])</f>
        <v>0.70277777777777772</v>
      </c>
      <c r="X38" s="3">
        <v>0.44444444444444442</v>
      </c>
      <c r="Y38" s="3">
        <v>0</v>
      </c>
      <c r="Z38" s="3">
        <v>0</v>
      </c>
      <c r="AA38" s="3">
        <v>0</v>
      </c>
      <c r="AB38" s="3">
        <v>0</v>
      </c>
      <c r="AC38" s="3">
        <v>0.25833333333333336</v>
      </c>
      <c r="AD38" s="3">
        <v>0</v>
      </c>
      <c r="AE38" s="3">
        <v>0</v>
      </c>
      <c r="AF38" t="s">
        <v>36</v>
      </c>
      <c r="AG38" s="13">
        <v>4</v>
      </c>
      <c r="AQ38"/>
    </row>
    <row r="39" spans="1:43" x14ac:dyDescent="0.2">
      <c r="A39" t="s">
        <v>273</v>
      </c>
      <c r="B39" t="s">
        <v>314</v>
      </c>
      <c r="C39" t="s">
        <v>611</v>
      </c>
      <c r="D39" t="s">
        <v>703</v>
      </c>
      <c r="E39" s="3">
        <v>53.044444444444444</v>
      </c>
      <c r="F39" s="3">
        <f>Table3[[#This Row],[Total Hours Nurse Staffing]]/Table3[[#This Row],[MDS Census]]</f>
        <v>5.0159530791788862</v>
      </c>
      <c r="G39" s="3">
        <f>Table3[[#This Row],[Total Direct Care Staff Hours]]/Table3[[#This Row],[MDS Census]]</f>
        <v>4.4526120653540016</v>
      </c>
      <c r="H39" s="3">
        <f>Table3[[#This Row],[Total RN Hours (w/ Admin, DON)]]/Table3[[#This Row],[MDS Census]]</f>
        <v>1.2118705488060326</v>
      </c>
      <c r="I39" s="3">
        <f>Table3[[#This Row],[RN Hours (excl. Admin, DON)]]/Table3[[#This Row],[MDS Census]]</f>
        <v>0.74663175534143278</v>
      </c>
      <c r="J39" s="3">
        <f t="shared" si="0"/>
        <v>266.06844444444448</v>
      </c>
      <c r="K39" s="3">
        <f>SUM(Table3[[#This Row],[RN Hours (excl. Admin, DON)]], Table3[[#This Row],[LPN Hours (excl. Admin)]], Table3[[#This Row],[CNA Hours]], Table3[[#This Row],[NA TR Hours]], Table3[[#This Row],[Med Aide/Tech Hours]])</f>
        <v>236.18633333333335</v>
      </c>
      <c r="L39" s="3">
        <f>SUM(Table3[[#This Row],[RN Hours (excl. Admin, DON)]:[RN DON Hours]])</f>
        <v>64.283000000000001</v>
      </c>
      <c r="M39" s="3">
        <v>39.604666666666667</v>
      </c>
      <c r="N39" s="3">
        <v>19.678333333333335</v>
      </c>
      <c r="O39" s="3">
        <v>5</v>
      </c>
      <c r="P39" s="3">
        <f>SUM(Table3[[#This Row],[LPN Hours (excl. Admin)]:[LPN Admin Hours]])</f>
        <v>31.279444444444444</v>
      </c>
      <c r="Q39" s="3">
        <v>26.075666666666667</v>
      </c>
      <c r="R39" s="3">
        <v>5.2037777777777778</v>
      </c>
      <c r="S39" s="3">
        <f>SUM(Table3[[#This Row],[CNA Hours]], Table3[[#This Row],[NA TR Hours]], Table3[[#This Row],[Med Aide/Tech Hours]])</f>
        <v>170.506</v>
      </c>
      <c r="T39" s="3">
        <v>130.28477777777778</v>
      </c>
      <c r="U39" s="3">
        <v>0</v>
      </c>
      <c r="V39" s="3">
        <v>40.221222222222231</v>
      </c>
      <c r="W39" s="3">
        <f>SUM(Table3[[#This Row],[RN Hours Contract]:[Med Aide Hours Contract]])</f>
        <v>0</v>
      </c>
      <c r="X39" s="3">
        <v>0</v>
      </c>
      <c r="Y39" s="3">
        <v>0</v>
      </c>
      <c r="Z39" s="3">
        <v>0</v>
      </c>
      <c r="AA39" s="3">
        <v>0</v>
      </c>
      <c r="AB39" s="3">
        <v>0</v>
      </c>
      <c r="AC39" s="3">
        <v>0</v>
      </c>
      <c r="AD39" s="3">
        <v>0</v>
      </c>
      <c r="AE39" s="3">
        <v>0</v>
      </c>
      <c r="AF39" t="s">
        <v>37</v>
      </c>
      <c r="AG39" s="13">
        <v>4</v>
      </c>
      <c r="AQ39"/>
    </row>
    <row r="40" spans="1:43" x14ac:dyDescent="0.2">
      <c r="A40" t="s">
        <v>273</v>
      </c>
      <c r="B40" t="s">
        <v>315</v>
      </c>
      <c r="C40" t="s">
        <v>563</v>
      </c>
      <c r="D40" t="s">
        <v>694</v>
      </c>
      <c r="E40" s="3">
        <v>51.922222222222224</v>
      </c>
      <c r="F40" s="3">
        <f>Table3[[#This Row],[Total Hours Nurse Staffing]]/Table3[[#This Row],[MDS Census]]</f>
        <v>4.26754119409373</v>
      </c>
      <c r="G40" s="3">
        <f>Table3[[#This Row],[Total Direct Care Staff Hours]]/Table3[[#This Row],[MDS Census]]</f>
        <v>3.7671816820029957</v>
      </c>
      <c r="H40" s="3">
        <f>Table3[[#This Row],[Total RN Hours (w/ Admin, DON)]]/Table3[[#This Row],[MDS Census]]</f>
        <v>0.60935587417076831</v>
      </c>
      <c r="I40" s="3">
        <f>Table3[[#This Row],[RN Hours (excl. Admin, DON)]]/Table3[[#This Row],[MDS Census]]</f>
        <v>0.345390541408089</v>
      </c>
      <c r="J40" s="3">
        <f t="shared" si="0"/>
        <v>221.58022222222223</v>
      </c>
      <c r="K40" s="3">
        <f>SUM(Table3[[#This Row],[RN Hours (excl. Admin, DON)]], Table3[[#This Row],[LPN Hours (excl. Admin)]], Table3[[#This Row],[CNA Hours]], Table3[[#This Row],[NA TR Hours]], Table3[[#This Row],[Med Aide/Tech Hours]])</f>
        <v>195.60044444444443</v>
      </c>
      <c r="L40" s="3">
        <f>SUM(Table3[[#This Row],[RN Hours (excl. Admin, DON)]:[RN DON Hours]])</f>
        <v>31.639111111111113</v>
      </c>
      <c r="M40" s="3">
        <v>17.933444444444444</v>
      </c>
      <c r="N40" s="3">
        <v>9.5390000000000015</v>
      </c>
      <c r="O40" s="3">
        <v>4.166666666666667</v>
      </c>
      <c r="P40" s="3">
        <f>SUM(Table3[[#This Row],[LPN Hours (excl. Admin)]:[LPN Admin Hours]])</f>
        <v>86.76477777777778</v>
      </c>
      <c r="Q40" s="3">
        <v>74.490666666666669</v>
      </c>
      <c r="R40" s="3">
        <v>12.274111111111109</v>
      </c>
      <c r="S40" s="3">
        <f>SUM(Table3[[#This Row],[CNA Hours]], Table3[[#This Row],[NA TR Hours]], Table3[[#This Row],[Med Aide/Tech Hours]])</f>
        <v>103.17633333333333</v>
      </c>
      <c r="T40" s="3">
        <v>97.196111111111108</v>
      </c>
      <c r="U40" s="3">
        <v>0</v>
      </c>
      <c r="V40" s="3">
        <v>5.9802222222222223</v>
      </c>
      <c r="W40" s="3">
        <f>SUM(Table3[[#This Row],[RN Hours Contract]:[Med Aide Hours Contract]])</f>
        <v>0</v>
      </c>
      <c r="X40" s="3">
        <v>0</v>
      </c>
      <c r="Y40" s="3">
        <v>0</v>
      </c>
      <c r="Z40" s="3">
        <v>0</v>
      </c>
      <c r="AA40" s="3">
        <v>0</v>
      </c>
      <c r="AB40" s="3">
        <v>0</v>
      </c>
      <c r="AC40" s="3">
        <v>0</v>
      </c>
      <c r="AD40" s="3">
        <v>0</v>
      </c>
      <c r="AE40" s="3">
        <v>0</v>
      </c>
      <c r="AF40" t="s">
        <v>38</v>
      </c>
      <c r="AG40" s="13">
        <v>4</v>
      </c>
      <c r="AQ40"/>
    </row>
    <row r="41" spans="1:43" x14ac:dyDescent="0.2">
      <c r="A41" t="s">
        <v>273</v>
      </c>
      <c r="B41" t="s">
        <v>316</v>
      </c>
      <c r="C41" t="s">
        <v>612</v>
      </c>
      <c r="D41" t="s">
        <v>759</v>
      </c>
      <c r="E41" s="3">
        <v>33.677777777777777</v>
      </c>
      <c r="F41" s="3">
        <f>Table3[[#This Row],[Total Hours Nurse Staffing]]/Table3[[#This Row],[MDS Census]]</f>
        <v>3.4678851864071265</v>
      </c>
      <c r="G41" s="3">
        <f>Table3[[#This Row],[Total Direct Care Staff Hours]]/Table3[[#This Row],[MDS Census]]</f>
        <v>3.0693368525239197</v>
      </c>
      <c r="H41" s="3">
        <f>Table3[[#This Row],[Total RN Hours (w/ Admin, DON)]]/Table3[[#This Row],[MDS Census]]</f>
        <v>0.77490927086770045</v>
      </c>
      <c r="I41" s="3">
        <f>Table3[[#This Row],[RN Hours (excl. Admin, DON)]]/Table3[[#This Row],[MDS Census]]</f>
        <v>0.58487297921478065</v>
      </c>
      <c r="J41" s="3">
        <f t="shared" si="0"/>
        <v>116.79066666666667</v>
      </c>
      <c r="K41" s="3">
        <f>SUM(Table3[[#This Row],[RN Hours (excl. Admin, DON)]], Table3[[#This Row],[LPN Hours (excl. Admin)]], Table3[[#This Row],[CNA Hours]], Table3[[#This Row],[NA TR Hours]], Table3[[#This Row],[Med Aide/Tech Hours]])</f>
        <v>103.36844444444445</v>
      </c>
      <c r="L41" s="3">
        <f>SUM(Table3[[#This Row],[RN Hours (excl. Admin, DON)]:[RN DON Hours]])</f>
        <v>26.097222222222221</v>
      </c>
      <c r="M41" s="3">
        <v>19.697222222222223</v>
      </c>
      <c r="N41" s="3">
        <v>4</v>
      </c>
      <c r="O41" s="3">
        <v>2.4</v>
      </c>
      <c r="P41" s="3">
        <f>SUM(Table3[[#This Row],[LPN Hours (excl. Admin)]:[LPN Admin Hours]])</f>
        <v>19.711333333333332</v>
      </c>
      <c r="Q41" s="3">
        <v>12.68911111111111</v>
      </c>
      <c r="R41" s="3">
        <v>7.0222222222222221</v>
      </c>
      <c r="S41" s="3">
        <f>SUM(Table3[[#This Row],[CNA Hours]], Table3[[#This Row],[NA TR Hours]], Table3[[#This Row],[Med Aide/Tech Hours]])</f>
        <v>70.982111111111109</v>
      </c>
      <c r="T41" s="3">
        <v>40.393555555555558</v>
      </c>
      <c r="U41" s="3">
        <v>23.560222222222219</v>
      </c>
      <c r="V41" s="3">
        <v>7.0283333333333342</v>
      </c>
      <c r="W41" s="3">
        <f>SUM(Table3[[#This Row],[RN Hours Contract]:[Med Aide Hours Contract]])</f>
        <v>0</v>
      </c>
      <c r="X41" s="3">
        <v>0</v>
      </c>
      <c r="Y41" s="3">
        <v>0</v>
      </c>
      <c r="Z41" s="3">
        <v>0</v>
      </c>
      <c r="AA41" s="3">
        <v>0</v>
      </c>
      <c r="AB41" s="3">
        <v>0</v>
      </c>
      <c r="AC41" s="3">
        <v>0</v>
      </c>
      <c r="AD41" s="3">
        <v>0</v>
      </c>
      <c r="AE41" s="3">
        <v>0</v>
      </c>
      <c r="AF41" t="s">
        <v>39</v>
      </c>
      <c r="AG41" s="13">
        <v>4</v>
      </c>
      <c r="AQ41"/>
    </row>
    <row r="42" spans="1:43" x14ac:dyDescent="0.2">
      <c r="A42" t="s">
        <v>273</v>
      </c>
      <c r="B42" t="s">
        <v>317</v>
      </c>
      <c r="C42" t="s">
        <v>613</v>
      </c>
      <c r="D42" t="s">
        <v>699</v>
      </c>
      <c r="E42" s="3">
        <v>152.1</v>
      </c>
      <c r="F42" s="3">
        <f>Table3[[#This Row],[Total Hours Nurse Staffing]]/Table3[[#This Row],[MDS Census]]</f>
        <v>4.2853488202206149</v>
      </c>
      <c r="G42" s="3">
        <f>Table3[[#This Row],[Total Direct Care Staff Hours]]/Table3[[#This Row],[MDS Census]]</f>
        <v>3.8634114982832926</v>
      </c>
      <c r="H42" s="3">
        <f>Table3[[#This Row],[Total RN Hours (w/ Admin, DON)]]/Table3[[#This Row],[MDS Census]]</f>
        <v>0.53932719701950471</v>
      </c>
      <c r="I42" s="3">
        <f>Table3[[#This Row],[RN Hours (excl. Admin, DON)]]/Table3[[#This Row],[MDS Census]]</f>
        <v>0.31568266491343416</v>
      </c>
      <c r="J42" s="3">
        <f t="shared" si="0"/>
        <v>651.80155555555552</v>
      </c>
      <c r="K42" s="3">
        <f>SUM(Table3[[#This Row],[RN Hours (excl. Admin, DON)]], Table3[[#This Row],[LPN Hours (excl. Admin)]], Table3[[#This Row],[CNA Hours]], Table3[[#This Row],[NA TR Hours]], Table3[[#This Row],[Med Aide/Tech Hours]])</f>
        <v>587.62488888888879</v>
      </c>
      <c r="L42" s="3">
        <f>SUM(Table3[[#This Row],[RN Hours (excl. Admin, DON)]:[RN DON Hours]])</f>
        <v>82.031666666666666</v>
      </c>
      <c r="M42" s="3">
        <v>48.015333333333338</v>
      </c>
      <c r="N42" s="3">
        <v>29.660777777777774</v>
      </c>
      <c r="O42" s="3">
        <v>4.3555555555555552</v>
      </c>
      <c r="P42" s="3">
        <f>SUM(Table3[[#This Row],[LPN Hours (excl. Admin)]:[LPN Admin Hours]])</f>
        <v>142.1812222222222</v>
      </c>
      <c r="Q42" s="3">
        <v>112.02088888888888</v>
      </c>
      <c r="R42" s="3">
        <v>30.16033333333333</v>
      </c>
      <c r="S42" s="3">
        <f>SUM(Table3[[#This Row],[CNA Hours]], Table3[[#This Row],[NA TR Hours]], Table3[[#This Row],[Med Aide/Tech Hours]])</f>
        <v>427.58866666666665</v>
      </c>
      <c r="T42" s="3">
        <v>370.17266666666666</v>
      </c>
      <c r="U42" s="3">
        <v>32.58144444444445</v>
      </c>
      <c r="V42" s="3">
        <v>24.834555555555553</v>
      </c>
      <c r="W42" s="3">
        <f>SUM(Table3[[#This Row],[RN Hours Contract]:[Med Aide Hours Contract]])</f>
        <v>4.0852222222222219</v>
      </c>
      <c r="X42" s="3">
        <v>0.2722222222222222</v>
      </c>
      <c r="Y42" s="3">
        <v>1.1733333333333333</v>
      </c>
      <c r="Z42" s="3">
        <v>0</v>
      </c>
      <c r="AA42" s="3">
        <v>0.53888888888888886</v>
      </c>
      <c r="AB42" s="3">
        <v>1.2222222222222223E-2</v>
      </c>
      <c r="AC42" s="3">
        <v>2.0885555555555557</v>
      </c>
      <c r="AD42" s="3">
        <v>0</v>
      </c>
      <c r="AE42" s="3">
        <v>0</v>
      </c>
      <c r="AF42" t="s">
        <v>40</v>
      </c>
      <c r="AG42" s="13">
        <v>4</v>
      </c>
      <c r="AQ42"/>
    </row>
    <row r="43" spans="1:43" x14ac:dyDescent="0.2">
      <c r="A43" t="s">
        <v>273</v>
      </c>
      <c r="B43" t="s">
        <v>318</v>
      </c>
      <c r="C43" t="s">
        <v>563</v>
      </c>
      <c r="D43" t="s">
        <v>694</v>
      </c>
      <c r="E43" s="3">
        <v>53.455555555555556</v>
      </c>
      <c r="F43" s="3">
        <f>Table3[[#This Row],[Total Hours Nurse Staffing]]/Table3[[#This Row],[MDS Census]]</f>
        <v>4.1883641654541677</v>
      </c>
      <c r="G43" s="3">
        <f>Table3[[#This Row],[Total Direct Care Staff Hours]]/Table3[[#This Row],[MDS Census]]</f>
        <v>3.7419808771565162</v>
      </c>
      <c r="H43" s="3">
        <f>Table3[[#This Row],[Total RN Hours (w/ Admin, DON)]]/Table3[[#This Row],[MDS Census]]</f>
        <v>0.94513822490126786</v>
      </c>
      <c r="I43" s="3">
        <f>Table3[[#This Row],[RN Hours (excl. Admin, DON)]]/Table3[[#This Row],[MDS Census]]</f>
        <v>0.56758470172521314</v>
      </c>
      <c r="J43" s="3">
        <f t="shared" si="0"/>
        <v>223.89133333333334</v>
      </c>
      <c r="K43" s="3">
        <f>SUM(Table3[[#This Row],[RN Hours (excl. Admin, DON)]], Table3[[#This Row],[LPN Hours (excl. Admin)]], Table3[[#This Row],[CNA Hours]], Table3[[#This Row],[NA TR Hours]], Table3[[#This Row],[Med Aide/Tech Hours]])</f>
        <v>200.02966666666666</v>
      </c>
      <c r="L43" s="3">
        <f>SUM(Table3[[#This Row],[RN Hours (excl. Admin, DON)]:[RN DON Hours]])</f>
        <v>50.522888888888886</v>
      </c>
      <c r="M43" s="3">
        <v>30.340555555555557</v>
      </c>
      <c r="N43" s="3">
        <v>15.240666666666669</v>
      </c>
      <c r="O43" s="3">
        <v>4.9416666666666664</v>
      </c>
      <c r="P43" s="3">
        <f>SUM(Table3[[#This Row],[LPN Hours (excl. Admin)]:[LPN Admin Hours]])</f>
        <v>41.966111111111111</v>
      </c>
      <c r="Q43" s="3">
        <v>38.286777777777779</v>
      </c>
      <c r="R43" s="3">
        <v>3.6793333333333331</v>
      </c>
      <c r="S43" s="3">
        <f>SUM(Table3[[#This Row],[CNA Hours]], Table3[[#This Row],[NA TR Hours]], Table3[[#This Row],[Med Aide/Tech Hours]])</f>
        <v>131.40233333333333</v>
      </c>
      <c r="T43" s="3">
        <v>124.34366666666666</v>
      </c>
      <c r="U43" s="3">
        <v>0</v>
      </c>
      <c r="V43" s="3">
        <v>7.0586666666666655</v>
      </c>
      <c r="W43" s="3">
        <f>SUM(Table3[[#This Row],[RN Hours Contract]:[Med Aide Hours Contract]])</f>
        <v>0</v>
      </c>
      <c r="X43" s="3">
        <v>0</v>
      </c>
      <c r="Y43" s="3">
        <v>0</v>
      </c>
      <c r="Z43" s="3">
        <v>0</v>
      </c>
      <c r="AA43" s="3">
        <v>0</v>
      </c>
      <c r="AB43" s="3">
        <v>0</v>
      </c>
      <c r="AC43" s="3">
        <v>0</v>
      </c>
      <c r="AD43" s="3">
        <v>0</v>
      </c>
      <c r="AE43" s="3">
        <v>0</v>
      </c>
      <c r="AF43" t="s">
        <v>41</v>
      </c>
      <c r="AG43" s="13">
        <v>4</v>
      </c>
      <c r="AQ43"/>
    </row>
    <row r="44" spans="1:43" x14ac:dyDescent="0.2">
      <c r="A44" t="s">
        <v>273</v>
      </c>
      <c r="B44" t="s">
        <v>319</v>
      </c>
      <c r="C44" t="s">
        <v>563</v>
      </c>
      <c r="D44" t="s">
        <v>694</v>
      </c>
      <c r="E44" s="3">
        <v>84.75555555555556</v>
      </c>
      <c r="F44" s="3">
        <f>Table3[[#This Row],[Total Hours Nurse Staffing]]/Table3[[#This Row],[MDS Census]]</f>
        <v>3.9357236497115888</v>
      </c>
      <c r="G44" s="3">
        <f>Table3[[#This Row],[Total Direct Care Staff Hours]]/Table3[[#This Row],[MDS Census]]</f>
        <v>3.5952674357629779</v>
      </c>
      <c r="H44" s="3">
        <f>Table3[[#This Row],[Total RN Hours (w/ Admin, DON)]]/Table3[[#This Row],[MDS Census]]</f>
        <v>0.66600026219192454</v>
      </c>
      <c r="I44" s="3">
        <f>Table3[[#This Row],[RN Hours (excl. Admin, DON)]]/Table3[[#This Row],[MDS Census]]</f>
        <v>0.43838489774514944</v>
      </c>
      <c r="J44" s="3">
        <f t="shared" si="0"/>
        <v>333.57444444444445</v>
      </c>
      <c r="K44" s="3">
        <f>SUM(Table3[[#This Row],[RN Hours (excl. Admin, DON)]], Table3[[#This Row],[LPN Hours (excl. Admin)]], Table3[[#This Row],[CNA Hours]], Table3[[#This Row],[NA TR Hours]], Table3[[#This Row],[Med Aide/Tech Hours]])</f>
        <v>304.71888888888884</v>
      </c>
      <c r="L44" s="3">
        <f>SUM(Table3[[#This Row],[RN Hours (excl. Admin, DON)]:[RN DON Hours]])</f>
        <v>56.44722222222223</v>
      </c>
      <c r="M44" s="3">
        <v>37.155555555555559</v>
      </c>
      <c r="N44" s="3">
        <v>14.583333333333334</v>
      </c>
      <c r="O44" s="3">
        <v>4.708333333333333</v>
      </c>
      <c r="P44" s="3">
        <f>SUM(Table3[[#This Row],[LPN Hours (excl. Admin)]:[LPN Admin Hours]])</f>
        <v>73.580555555555549</v>
      </c>
      <c r="Q44" s="3">
        <v>64.016666666666666</v>
      </c>
      <c r="R44" s="3">
        <v>9.5638888888888882</v>
      </c>
      <c r="S44" s="3">
        <f>SUM(Table3[[#This Row],[CNA Hours]], Table3[[#This Row],[NA TR Hours]], Table3[[#This Row],[Med Aide/Tech Hours]])</f>
        <v>203.54666666666668</v>
      </c>
      <c r="T44" s="3">
        <v>161.39666666666668</v>
      </c>
      <c r="U44" s="3">
        <v>0</v>
      </c>
      <c r="V44" s="3">
        <v>42.15</v>
      </c>
      <c r="W44" s="3">
        <f>SUM(Table3[[#This Row],[RN Hours Contract]:[Med Aide Hours Contract]])</f>
        <v>40.969444444444441</v>
      </c>
      <c r="X44" s="3">
        <v>4.0555555555555554</v>
      </c>
      <c r="Y44" s="3">
        <v>0</v>
      </c>
      <c r="Z44" s="3">
        <v>0</v>
      </c>
      <c r="AA44" s="3">
        <v>6.427777777777778</v>
      </c>
      <c r="AB44" s="3">
        <v>0</v>
      </c>
      <c r="AC44" s="3">
        <v>26.263888888888889</v>
      </c>
      <c r="AD44" s="3">
        <v>0</v>
      </c>
      <c r="AE44" s="3">
        <v>4.2222222222222223</v>
      </c>
      <c r="AF44" t="s">
        <v>42</v>
      </c>
      <c r="AG44" s="13">
        <v>4</v>
      </c>
      <c r="AQ44"/>
    </row>
    <row r="45" spans="1:43" x14ac:dyDescent="0.2">
      <c r="A45" t="s">
        <v>273</v>
      </c>
      <c r="B45" t="s">
        <v>320</v>
      </c>
      <c r="C45" t="s">
        <v>563</v>
      </c>
      <c r="D45" t="s">
        <v>694</v>
      </c>
      <c r="E45" s="3">
        <v>98</v>
      </c>
      <c r="F45" s="3">
        <f>Table3[[#This Row],[Total Hours Nurse Staffing]]/Table3[[#This Row],[MDS Census]]</f>
        <v>5.5345068027210882</v>
      </c>
      <c r="G45" s="3">
        <f>Table3[[#This Row],[Total Direct Care Staff Hours]]/Table3[[#This Row],[MDS Census]]</f>
        <v>5.1445691609977322</v>
      </c>
      <c r="H45" s="3">
        <f>Table3[[#This Row],[Total RN Hours (w/ Admin, DON)]]/Table3[[#This Row],[MDS Census]]</f>
        <v>0.590530612244898</v>
      </c>
      <c r="I45" s="3">
        <f>Table3[[#This Row],[RN Hours (excl. Admin, DON)]]/Table3[[#This Row],[MDS Census]]</f>
        <v>0.36558730158730157</v>
      </c>
      <c r="J45" s="3">
        <f t="shared" si="0"/>
        <v>542.38166666666666</v>
      </c>
      <c r="K45" s="3">
        <f>SUM(Table3[[#This Row],[RN Hours (excl. Admin, DON)]], Table3[[#This Row],[LPN Hours (excl. Admin)]], Table3[[#This Row],[CNA Hours]], Table3[[#This Row],[NA TR Hours]], Table3[[#This Row],[Med Aide/Tech Hours]])</f>
        <v>504.16777777777776</v>
      </c>
      <c r="L45" s="3">
        <f>SUM(Table3[[#This Row],[RN Hours (excl. Admin, DON)]:[RN DON Hours]])</f>
        <v>57.872</v>
      </c>
      <c r="M45" s="3">
        <v>35.827555555555556</v>
      </c>
      <c r="N45" s="3">
        <v>16.355555555555554</v>
      </c>
      <c r="O45" s="3">
        <v>5.6888888888888891</v>
      </c>
      <c r="P45" s="3">
        <f>SUM(Table3[[#This Row],[LPN Hours (excl. Admin)]:[LPN Admin Hours]])</f>
        <v>199.4061111111111</v>
      </c>
      <c r="Q45" s="3">
        <v>183.23666666666665</v>
      </c>
      <c r="R45" s="3">
        <v>16.169444444444444</v>
      </c>
      <c r="S45" s="3">
        <f>SUM(Table3[[#This Row],[CNA Hours]], Table3[[#This Row],[NA TR Hours]], Table3[[#This Row],[Med Aide/Tech Hours]])</f>
        <v>285.10355555555554</v>
      </c>
      <c r="T45" s="3">
        <v>221.00200000000001</v>
      </c>
      <c r="U45" s="3">
        <v>18.046111111111113</v>
      </c>
      <c r="V45" s="3">
        <v>46.055444444444433</v>
      </c>
      <c r="W45" s="3">
        <f>SUM(Table3[[#This Row],[RN Hours Contract]:[Med Aide Hours Contract]])</f>
        <v>17.506777777777778</v>
      </c>
      <c r="X45" s="3">
        <v>3.8655555555555554</v>
      </c>
      <c r="Y45" s="3">
        <v>0</v>
      </c>
      <c r="Z45" s="3">
        <v>0</v>
      </c>
      <c r="AA45" s="3">
        <v>5.2839999999999998</v>
      </c>
      <c r="AB45" s="3">
        <v>0</v>
      </c>
      <c r="AC45" s="3">
        <v>8.3572222222222212</v>
      </c>
      <c r="AD45" s="3">
        <v>0</v>
      </c>
      <c r="AE45" s="3">
        <v>0</v>
      </c>
      <c r="AF45" t="s">
        <v>43</v>
      </c>
      <c r="AG45" s="13">
        <v>4</v>
      </c>
      <c r="AQ45"/>
    </row>
    <row r="46" spans="1:43" x14ac:dyDescent="0.2">
      <c r="A46" t="s">
        <v>273</v>
      </c>
      <c r="B46" t="s">
        <v>321</v>
      </c>
      <c r="C46" t="s">
        <v>566</v>
      </c>
      <c r="D46" t="s">
        <v>743</v>
      </c>
      <c r="E46" s="3">
        <v>60.444444444444443</v>
      </c>
      <c r="F46" s="3">
        <f>Table3[[#This Row],[Total Hours Nurse Staffing]]/Table3[[#This Row],[MDS Census]]</f>
        <v>3.6298547794117648</v>
      </c>
      <c r="G46" s="3">
        <f>Table3[[#This Row],[Total Direct Care Staff Hours]]/Table3[[#This Row],[MDS Census]]</f>
        <v>3.2854944852941181</v>
      </c>
      <c r="H46" s="3">
        <f>Table3[[#This Row],[Total RN Hours (w/ Admin, DON)]]/Table3[[#This Row],[MDS Census]]</f>
        <v>0.66553492647058832</v>
      </c>
      <c r="I46" s="3">
        <f>Table3[[#This Row],[RN Hours (excl. Admin, DON)]]/Table3[[#This Row],[MDS Census]]</f>
        <v>0.34300551470588236</v>
      </c>
      <c r="J46" s="3">
        <f t="shared" si="0"/>
        <v>219.40455555555556</v>
      </c>
      <c r="K46" s="3">
        <f>SUM(Table3[[#This Row],[RN Hours (excl. Admin, DON)]], Table3[[#This Row],[LPN Hours (excl. Admin)]], Table3[[#This Row],[CNA Hours]], Table3[[#This Row],[NA TR Hours]], Table3[[#This Row],[Med Aide/Tech Hours]])</f>
        <v>198.58988888888891</v>
      </c>
      <c r="L46" s="3">
        <f>SUM(Table3[[#This Row],[RN Hours (excl. Admin, DON)]:[RN DON Hours]])</f>
        <v>40.227888888888891</v>
      </c>
      <c r="M46" s="3">
        <v>20.732777777777777</v>
      </c>
      <c r="N46" s="3">
        <v>13.884444444444446</v>
      </c>
      <c r="O46" s="3">
        <v>5.6106666666666669</v>
      </c>
      <c r="P46" s="3">
        <f>SUM(Table3[[#This Row],[LPN Hours (excl. Admin)]:[LPN Admin Hours]])</f>
        <v>35.575555555555553</v>
      </c>
      <c r="Q46" s="3">
        <v>34.256</v>
      </c>
      <c r="R46" s="3">
        <v>1.3195555555555554</v>
      </c>
      <c r="S46" s="3">
        <f>SUM(Table3[[#This Row],[CNA Hours]], Table3[[#This Row],[NA TR Hours]], Table3[[#This Row],[Med Aide/Tech Hours]])</f>
        <v>143.60111111111112</v>
      </c>
      <c r="T46" s="3">
        <v>103.17233333333334</v>
      </c>
      <c r="U46" s="3">
        <v>29.091444444444441</v>
      </c>
      <c r="V46" s="3">
        <v>11.337333333333335</v>
      </c>
      <c r="W46" s="3">
        <f>SUM(Table3[[#This Row],[RN Hours Contract]:[Med Aide Hours Contract]])</f>
        <v>0</v>
      </c>
      <c r="X46" s="3">
        <v>0</v>
      </c>
      <c r="Y46" s="3">
        <v>0</v>
      </c>
      <c r="Z46" s="3">
        <v>0</v>
      </c>
      <c r="AA46" s="3">
        <v>0</v>
      </c>
      <c r="AB46" s="3">
        <v>0</v>
      </c>
      <c r="AC46" s="3">
        <v>0</v>
      </c>
      <c r="AD46" s="3">
        <v>0</v>
      </c>
      <c r="AE46" s="3">
        <v>0</v>
      </c>
      <c r="AF46" t="s">
        <v>44</v>
      </c>
      <c r="AG46" s="13">
        <v>4</v>
      </c>
      <c r="AQ46"/>
    </row>
    <row r="47" spans="1:43" x14ac:dyDescent="0.2">
      <c r="A47" t="s">
        <v>273</v>
      </c>
      <c r="B47" t="s">
        <v>322</v>
      </c>
      <c r="C47" t="s">
        <v>614</v>
      </c>
      <c r="D47" t="s">
        <v>767</v>
      </c>
      <c r="E47" s="3">
        <v>61.81111111111111</v>
      </c>
      <c r="F47" s="3">
        <f>Table3[[#This Row],[Total Hours Nurse Staffing]]/Table3[[#This Row],[MDS Census]]</f>
        <v>3.4195667805141108</v>
      </c>
      <c r="G47" s="3">
        <f>Table3[[#This Row],[Total Direct Care Staff Hours]]/Table3[[#This Row],[MDS Census]]</f>
        <v>2.9929408592486069</v>
      </c>
      <c r="H47" s="3">
        <f>Table3[[#This Row],[Total RN Hours (w/ Admin, DON)]]/Table3[[#This Row],[MDS Census]]</f>
        <v>0.5327844688117922</v>
      </c>
      <c r="I47" s="3">
        <f>Table3[[#This Row],[RN Hours (excl. Admin, DON)]]/Table3[[#This Row],[MDS Census]]</f>
        <v>0.18915872730541075</v>
      </c>
      <c r="J47" s="3">
        <f t="shared" si="0"/>
        <v>211.36722222222221</v>
      </c>
      <c r="K47" s="3">
        <f>SUM(Table3[[#This Row],[RN Hours (excl. Admin, DON)]], Table3[[#This Row],[LPN Hours (excl. Admin)]], Table3[[#This Row],[CNA Hours]], Table3[[#This Row],[NA TR Hours]], Table3[[#This Row],[Med Aide/Tech Hours]])</f>
        <v>184.99699999999999</v>
      </c>
      <c r="L47" s="3">
        <f>SUM(Table3[[#This Row],[RN Hours (excl. Admin, DON)]:[RN DON Hours]])</f>
        <v>32.932000000000002</v>
      </c>
      <c r="M47" s="3">
        <v>11.69211111111111</v>
      </c>
      <c r="N47" s="3">
        <v>15.524000000000001</v>
      </c>
      <c r="O47" s="3">
        <v>5.7158888888888892</v>
      </c>
      <c r="P47" s="3">
        <f>SUM(Table3[[#This Row],[LPN Hours (excl. Admin)]:[LPN Admin Hours]])</f>
        <v>77.321555555555548</v>
      </c>
      <c r="Q47" s="3">
        <v>72.191222222222223</v>
      </c>
      <c r="R47" s="3">
        <v>5.1303333333333319</v>
      </c>
      <c r="S47" s="3">
        <f>SUM(Table3[[#This Row],[CNA Hours]], Table3[[#This Row],[NA TR Hours]], Table3[[#This Row],[Med Aide/Tech Hours]])</f>
        <v>101.11366666666666</v>
      </c>
      <c r="T47" s="3">
        <v>101.11366666666666</v>
      </c>
      <c r="U47" s="3">
        <v>0</v>
      </c>
      <c r="V47" s="3">
        <v>0</v>
      </c>
      <c r="W47" s="3">
        <f>SUM(Table3[[#This Row],[RN Hours Contract]:[Med Aide Hours Contract]])</f>
        <v>0</v>
      </c>
      <c r="X47" s="3">
        <v>0</v>
      </c>
      <c r="Y47" s="3">
        <v>0</v>
      </c>
      <c r="Z47" s="3">
        <v>0</v>
      </c>
      <c r="AA47" s="3">
        <v>0</v>
      </c>
      <c r="AB47" s="3">
        <v>0</v>
      </c>
      <c r="AC47" s="3">
        <v>0</v>
      </c>
      <c r="AD47" s="3">
        <v>0</v>
      </c>
      <c r="AE47" s="3">
        <v>0</v>
      </c>
      <c r="AF47" t="s">
        <v>45</v>
      </c>
      <c r="AG47" s="13">
        <v>4</v>
      </c>
      <c r="AQ47"/>
    </row>
    <row r="48" spans="1:43" x14ac:dyDescent="0.2">
      <c r="A48" t="s">
        <v>273</v>
      </c>
      <c r="B48" t="s">
        <v>323</v>
      </c>
      <c r="C48" t="s">
        <v>602</v>
      </c>
      <c r="D48" t="s">
        <v>706</v>
      </c>
      <c r="E48" s="3">
        <v>117.35555555555555</v>
      </c>
      <c r="F48" s="3">
        <f>Table3[[#This Row],[Total Hours Nurse Staffing]]/Table3[[#This Row],[MDS Census]]</f>
        <v>4.0056419238780538</v>
      </c>
      <c r="G48" s="3">
        <f>Table3[[#This Row],[Total Direct Care Staff Hours]]/Table3[[#This Row],[MDS Census]]</f>
        <v>3.7950757432304485</v>
      </c>
      <c r="H48" s="3">
        <f>Table3[[#This Row],[Total RN Hours (w/ Admin, DON)]]/Table3[[#This Row],[MDS Census]]</f>
        <v>0.40624597614088237</v>
      </c>
      <c r="I48" s="3">
        <f>Table3[[#This Row],[RN Hours (excl. Admin, DON)]]/Table3[[#This Row],[MDS Census]]</f>
        <v>0.36192009089187649</v>
      </c>
      <c r="J48" s="3">
        <f t="shared" si="0"/>
        <v>470.08433333333335</v>
      </c>
      <c r="K48" s="3">
        <f>SUM(Table3[[#This Row],[RN Hours (excl. Admin, DON)]], Table3[[#This Row],[LPN Hours (excl. Admin)]], Table3[[#This Row],[CNA Hours]], Table3[[#This Row],[NA TR Hours]], Table3[[#This Row],[Med Aide/Tech Hours]])</f>
        <v>445.37322222222218</v>
      </c>
      <c r="L48" s="3">
        <f>SUM(Table3[[#This Row],[RN Hours (excl. Admin, DON)]:[RN DON Hours]])</f>
        <v>47.675222222222217</v>
      </c>
      <c r="M48" s="3">
        <v>42.473333333333329</v>
      </c>
      <c r="N48" s="3">
        <v>5.2018888888888899</v>
      </c>
      <c r="O48" s="3">
        <v>0</v>
      </c>
      <c r="P48" s="3">
        <f>SUM(Table3[[#This Row],[LPN Hours (excl. Admin)]:[LPN Admin Hours]])</f>
        <v>148.32755555555556</v>
      </c>
      <c r="Q48" s="3">
        <v>128.81833333333333</v>
      </c>
      <c r="R48" s="3">
        <v>19.509222222222224</v>
      </c>
      <c r="S48" s="3">
        <f>SUM(Table3[[#This Row],[CNA Hours]], Table3[[#This Row],[NA TR Hours]], Table3[[#This Row],[Med Aide/Tech Hours]])</f>
        <v>274.08155555555555</v>
      </c>
      <c r="T48" s="3">
        <v>254.05044444444445</v>
      </c>
      <c r="U48" s="3">
        <v>2.5477777777777777</v>
      </c>
      <c r="V48" s="3">
        <v>17.483333333333327</v>
      </c>
      <c r="W48" s="3">
        <f>SUM(Table3[[#This Row],[RN Hours Contract]:[Med Aide Hours Contract]])</f>
        <v>75.267666666666685</v>
      </c>
      <c r="X48" s="3">
        <v>19.176666666666669</v>
      </c>
      <c r="Y48" s="3">
        <v>0</v>
      </c>
      <c r="Z48" s="3">
        <v>0</v>
      </c>
      <c r="AA48" s="3">
        <v>31.804666666666673</v>
      </c>
      <c r="AB48" s="3">
        <v>0</v>
      </c>
      <c r="AC48" s="3">
        <v>24.286333333333339</v>
      </c>
      <c r="AD48" s="3">
        <v>0</v>
      </c>
      <c r="AE48" s="3">
        <v>0</v>
      </c>
      <c r="AF48" t="s">
        <v>46</v>
      </c>
      <c r="AG48" s="13">
        <v>4</v>
      </c>
      <c r="AQ48"/>
    </row>
    <row r="49" spans="1:43" x14ac:dyDescent="0.2">
      <c r="A49" t="s">
        <v>273</v>
      </c>
      <c r="B49" t="s">
        <v>324</v>
      </c>
      <c r="C49" t="s">
        <v>615</v>
      </c>
      <c r="D49" t="s">
        <v>748</v>
      </c>
      <c r="E49" s="3">
        <v>43.077777777777776</v>
      </c>
      <c r="F49" s="3">
        <f>Table3[[#This Row],[Total Hours Nurse Staffing]]/Table3[[#This Row],[MDS Census]]</f>
        <v>4.2929610523600727</v>
      </c>
      <c r="G49" s="3">
        <f>Table3[[#This Row],[Total Direct Care Staff Hours]]/Table3[[#This Row],[MDS Census]]</f>
        <v>3.7852256899664694</v>
      </c>
      <c r="H49" s="3">
        <f>Table3[[#This Row],[Total RN Hours (w/ Admin, DON)]]/Table3[[#This Row],[MDS Census]]</f>
        <v>1.210704152695383</v>
      </c>
      <c r="I49" s="3">
        <f>Table3[[#This Row],[RN Hours (excl. Admin, DON)]]/Table3[[#This Row],[MDS Census]]</f>
        <v>0.97341243229301011</v>
      </c>
      <c r="J49" s="3">
        <f t="shared" ref="J49:J112" si="1">SUM(L49,P49,S49)</f>
        <v>184.93122222222223</v>
      </c>
      <c r="K49" s="3">
        <f>SUM(Table3[[#This Row],[RN Hours (excl. Admin, DON)]], Table3[[#This Row],[LPN Hours (excl. Admin)]], Table3[[#This Row],[CNA Hours]], Table3[[#This Row],[NA TR Hours]], Table3[[#This Row],[Med Aide/Tech Hours]])</f>
        <v>163.05911111111112</v>
      </c>
      <c r="L49" s="3">
        <f>SUM(Table3[[#This Row],[RN Hours (excl. Admin, DON)]:[RN DON Hours]])</f>
        <v>52.154444444444444</v>
      </c>
      <c r="M49" s="3">
        <v>41.932444444444442</v>
      </c>
      <c r="N49" s="3">
        <v>6.0553333333333335</v>
      </c>
      <c r="O49" s="3">
        <v>4.166666666666667</v>
      </c>
      <c r="P49" s="3">
        <f>SUM(Table3[[#This Row],[LPN Hours (excl. Admin)]:[LPN Admin Hours]])</f>
        <v>37.454222222222221</v>
      </c>
      <c r="Q49" s="3">
        <v>25.804111111111109</v>
      </c>
      <c r="R49" s="3">
        <v>11.65011111111111</v>
      </c>
      <c r="S49" s="3">
        <f>SUM(Table3[[#This Row],[CNA Hours]], Table3[[#This Row],[NA TR Hours]], Table3[[#This Row],[Med Aide/Tech Hours]])</f>
        <v>95.322555555555567</v>
      </c>
      <c r="T49" s="3">
        <v>80.049444444444447</v>
      </c>
      <c r="U49" s="3">
        <v>0</v>
      </c>
      <c r="V49" s="3">
        <v>15.273111111111113</v>
      </c>
      <c r="W49" s="3">
        <f>SUM(Table3[[#This Row],[RN Hours Contract]:[Med Aide Hours Contract]])</f>
        <v>0</v>
      </c>
      <c r="X49" s="3">
        <v>0</v>
      </c>
      <c r="Y49" s="3">
        <v>0</v>
      </c>
      <c r="Z49" s="3">
        <v>0</v>
      </c>
      <c r="AA49" s="3">
        <v>0</v>
      </c>
      <c r="AB49" s="3">
        <v>0</v>
      </c>
      <c r="AC49" s="3">
        <v>0</v>
      </c>
      <c r="AD49" s="3">
        <v>0</v>
      </c>
      <c r="AE49" s="3">
        <v>0</v>
      </c>
      <c r="AF49" t="s">
        <v>47</v>
      </c>
      <c r="AG49" s="13">
        <v>4</v>
      </c>
      <c r="AQ49"/>
    </row>
    <row r="50" spans="1:43" x14ac:dyDescent="0.2">
      <c r="A50" t="s">
        <v>273</v>
      </c>
      <c r="B50" t="s">
        <v>325</v>
      </c>
      <c r="C50" t="s">
        <v>582</v>
      </c>
      <c r="D50" t="s">
        <v>718</v>
      </c>
      <c r="E50" s="3">
        <v>122.12222222222222</v>
      </c>
      <c r="F50" s="3">
        <f>Table3[[#This Row],[Total Hours Nurse Staffing]]/Table3[[#This Row],[MDS Census]]</f>
        <v>3.9866099535983985</v>
      </c>
      <c r="G50" s="3">
        <f>Table3[[#This Row],[Total Direct Care Staff Hours]]/Table3[[#This Row],[MDS Census]]</f>
        <v>3.5278791738695294</v>
      </c>
      <c r="H50" s="3">
        <f>Table3[[#This Row],[Total RN Hours (w/ Admin, DON)]]/Table3[[#This Row],[MDS Census]]</f>
        <v>0.97753707578928206</v>
      </c>
      <c r="I50" s="3">
        <f>Table3[[#This Row],[RN Hours (excl. Admin, DON)]]/Table3[[#This Row],[MDS Census]]</f>
        <v>0.58198253116185961</v>
      </c>
      <c r="J50" s="3">
        <f t="shared" si="1"/>
        <v>486.85366666666664</v>
      </c>
      <c r="K50" s="3">
        <f>SUM(Table3[[#This Row],[RN Hours (excl. Admin, DON)]], Table3[[#This Row],[LPN Hours (excl. Admin)]], Table3[[#This Row],[CNA Hours]], Table3[[#This Row],[NA TR Hours]], Table3[[#This Row],[Med Aide/Tech Hours]])</f>
        <v>430.83244444444443</v>
      </c>
      <c r="L50" s="3">
        <f>SUM(Table3[[#This Row],[RN Hours (excl. Admin, DON)]:[RN DON Hours]])</f>
        <v>119.37899999999999</v>
      </c>
      <c r="M50" s="3">
        <v>71.072999999999993</v>
      </c>
      <c r="N50" s="3">
        <v>42.617111111111114</v>
      </c>
      <c r="O50" s="3">
        <v>5.6888888888888891</v>
      </c>
      <c r="P50" s="3">
        <f>SUM(Table3[[#This Row],[LPN Hours (excl. Admin)]:[LPN Admin Hours]])</f>
        <v>68.405222222222221</v>
      </c>
      <c r="Q50" s="3">
        <v>60.690000000000005</v>
      </c>
      <c r="R50" s="3">
        <v>7.7152222222222209</v>
      </c>
      <c r="S50" s="3">
        <f>SUM(Table3[[#This Row],[CNA Hours]], Table3[[#This Row],[NA TR Hours]], Table3[[#This Row],[Med Aide/Tech Hours]])</f>
        <v>299.06944444444446</v>
      </c>
      <c r="T50" s="3">
        <v>280.01944444444445</v>
      </c>
      <c r="U50" s="3">
        <v>5.373333333333334</v>
      </c>
      <c r="V50" s="3">
        <v>13.676666666666666</v>
      </c>
      <c r="W50" s="3">
        <f>SUM(Table3[[#This Row],[RN Hours Contract]:[Med Aide Hours Contract]])</f>
        <v>2.2222222222222223E-2</v>
      </c>
      <c r="X50" s="3">
        <v>2.2222222222222223E-2</v>
      </c>
      <c r="Y50" s="3">
        <v>0</v>
      </c>
      <c r="Z50" s="3">
        <v>0</v>
      </c>
      <c r="AA50" s="3">
        <v>0</v>
      </c>
      <c r="AB50" s="3">
        <v>0</v>
      </c>
      <c r="AC50" s="3">
        <v>0</v>
      </c>
      <c r="AD50" s="3">
        <v>0</v>
      </c>
      <c r="AE50" s="3">
        <v>0</v>
      </c>
      <c r="AF50" t="s">
        <v>48</v>
      </c>
      <c r="AG50" s="13">
        <v>4</v>
      </c>
      <c r="AQ50"/>
    </row>
    <row r="51" spans="1:43" x14ac:dyDescent="0.2">
      <c r="A51" t="s">
        <v>273</v>
      </c>
      <c r="B51" t="s">
        <v>285</v>
      </c>
      <c r="C51" t="s">
        <v>603</v>
      </c>
      <c r="D51" t="s">
        <v>733</v>
      </c>
      <c r="E51" s="3">
        <v>88.011111111111106</v>
      </c>
      <c r="F51" s="3">
        <f>Table3[[#This Row],[Total Hours Nurse Staffing]]/Table3[[#This Row],[MDS Census]]</f>
        <v>3.8890544123216766</v>
      </c>
      <c r="G51" s="3">
        <f>Table3[[#This Row],[Total Direct Care Staff Hours]]/Table3[[#This Row],[MDS Census]]</f>
        <v>3.418014139628835</v>
      </c>
      <c r="H51" s="3">
        <f>Table3[[#This Row],[Total RN Hours (w/ Admin, DON)]]/Table3[[#This Row],[MDS Census]]</f>
        <v>0.8728796869082186</v>
      </c>
      <c r="I51" s="3">
        <f>Table3[[#This Row],[RN Hours (excl. Admin, DON)]]/Table3[[#This Row],[MDS Census]]</f>
        <v>0.45048478727433405</v>
      </c>
      <c r="J51" s="3">
        <f t="shared" si="1"/>
        <v>342.28</v>
      </c>
      <c r="K51" s="3">
        <f>SUM(Table3[[#This Row],[RN Hours (excl. Admin, DON)]], Table3[[#This Row],[LPN Hours (excl. Admin)]], Table3[[#This Row],[CNA Hours]], Table3[[#This Row],[NA TR Hours]], Table3[[#This Row],[Med Aide/Tech Hours]])</f>
        <v>300.82322222222223</v>
      </c>
      <c r="L51" s="3">
        <f>SUM(Table3[[#This Row],[RN Hours (excl. Admin, DON)]:[RN DON Hours]])</f>
        <v>76.823111111111103</v>
      </c>
      <c r="M51" s="3">
        <v>39.647666666666666</v>
      </c>
      <c r="N51" s="3">
        <v>31.753222222222227</v>
      </c>
      <c r="O51" s="3">
        <v>5.4222222222222225</v>
      </c>
      <c r="P51" s="3">
        <f>SUM(Table3[[#This Row],[LPN Hours (excl. Admin)]:[LPN Admin Hours]])</f>
        <v>61.284222222222226</v>
      </c>
      <c r="Q51" s="3">
        <v>57.00288888888889</v>
      </c>
      <c r="R51" s="3">
        <v>4.2813333333333334</v>
      </c>
      <c r="S51" s="3">
        <f>SUM(Table3[[#This Row],[CNA Hours]], Table3[[#This Row],[NA TR Hours]], Table3[[#This Row],[Med Aide/Tech Hours]])</f>
        <v>204.17266666666666</v>
      </c>
      <c r="T51" s="3">
        <v>193.273</v>
      </c>
      <c r="U51" s="3">
        <v>2.2428888888888889</v>
      </c>
      <c r="V51" s="3">
        <v>8.6567777777777728</v>
      </c>
      <c r="W51" s="3">
        <f>SUM(Table3[[#This Row],[RN Hours Contract]:[Med Aide Hours Contract]])</f>
        <v>4.4744444444444449</v>
      </c>
      <c r="X51" s="3">
        <v>1.9688888888888891</v>
      </c>
      <c r="Y51" s="3">
        <v>0</v>
      </c>
      <c r="Z51" s="3">
        <v>0</v>
      </c>
      <c r="AA51" s="3">
        <v>0</v>
      </c>
      <c r="AB51" s="3">
        <v>0</v>
      </c>
      <c r="AC51" s="3">
        <v>2.5055555555555555</v>
      </c>
      <c r="AD51" s="3">
        <v>0</v>
      </c>
      <c r="AE51" s="3">
        <v>0</v>
      </c>
      <c r="AF51" t="s">
        <v>49</v>
      </c>
      <c r="AG51" s="13">
        <v>4</v>
      </c>
      <c r="AQ51"/>
    </row>
    <row r="52" spans="1:43" x14ac:dyDescent="0.2">
      <c r="A52" t="s">
        <v>273</v>
      </c>
      <c r="B52" t="s">
        <v>326</v>
      </c>
      <c r="C52" t="s">
        <v>594</v>
      </c>
      <c r="D52" t="s">
        <v>745</v>
      </c>
      <c r="E52" s="3">
        <v>92.13333333333334</v>
      </c>
      <c r="F52" s="3">
        <f>Table3[[#This Row],[Total Hours Nurse Staffing]]/Table3[[#This Row],[MDS Census]]</f>
        <v>4.5839785335262899</v>
      </c>
      <c r="G52" s="3">
        <f>Table3[[#This Row],[Total Direct Care Staff Hours]]/Table3[[#This Row],[MDS Census]]</f>
        <v>4.2367945007235885</v>
      </c>
      <c r="H52" s="3">
        <f>Table3[[#This Row],[Total RN Hours (w/ Admin, DON)]]/Table3[[#This Row],[MDS Census]]</f>
        <v>0.30803545586107089</v>
      </c>
      <c r="I52" s="3">
        <f>Table3[[#This Row],[RN Hours (excl. Admin, DON)]]/Table3[[#This Row],[MDS Census]]</f>
        <v>0.18841413410516158</v>
      </c>
      <c r="J52" s="3">
        <f t="shared" si="1"/>
        <v>422.33722222222218</v>
      </c>
      <c r="K52" s="3">
        <f>SUM(Table3[[#This Row],[RN Hours (excl. Admin, DON)]], Table3[[#This Row],[LPN Hours (excl. Admin)]], Table3[[#This Row],[CNA Hours]], Table3[[#This Row],[NA TR Hours]], Table3[[#This Row],[Med Aide/Tech Hours]])</f>
        <v>390.34999999999997</v>
      </c>
      <c r="L52" s="3">
        <f>SUM(Table3[[#This Row],[RN Hours (excl. Admin, DON)]:[RN DON Hours]])</f>
        <v>28.380333333333333</v>
      </c>
      <c r="M52" s="3">
        <v>17.359222222222222</v>
      </c>
      <c r="N52" s="3">
        <v>5.5988888888888875</v>
      </c>
      <c r="O52" s="3">
        <v>5.4222222222222225</v>
      </c>
      <c r="P52" s="3">
        <f>SUM(Table3[[#This Row],[LPN Hours (excl. Admin)]:[LPN Admin Hours]])</f>
        <v>113.80222222222223</v>
      </c>
      <c r="Q52" s="3">
        <v>92.836111111111109</v>
      </c>
      <c r="R52" s="3">
        <v>20.966111111111115</v>
      </c>
      <c r="S52" s="3">
        <f>SUM(Table3[[#This Row],[CNA Hours]], Table3[[#This Row],[NA TR Hours]], Table3[[#This Row],[Med Aide/Tech Hours]])</f>
        <v>280.15466666666663</v>
      </c>
      <c r="T52" s="3">
        <v>264.0382222222222</v>
      </c>
      <c r="U52" s="3">
        <v>16.116444444444436</v>
      </c>
      <c r="V52" s="3">
        <v>0</v>
      </c>
      <c r="W52" s="3">
        <f>SUM(Table3[[#This Row],[RN Hours Contract]:[Med Aide Hours Contract]])</f>
        <v>4.4444444444444444E-3</v>
      </c>
      <c r="X52" s="3">
        <v>0</v>
      </c>
      <c r="Y52" s="3">
        <v>0</v>
      </c>
      <c r="Z52" s="3">
        <v>0</v>
      </c>
      <c r="AA52" s="3">
        <v>0</v>
      </c>
      <c r="AB52" s="3">
        <v>4.4444444444444444E-3</v>
      </c>
      <c r="AC52" s="3">
        <v>0</v>
      </c>
      <c r="AD52" s="3">
        <v>0</v>
      </c>
      <c r="AE52" s="3">
        <v>0</v>
      </c>
      <c r="AF52" t="s">
        <v>50</v>
      </c>
      <c r="AG52" s="13">
        <v>4</v>
      </c>
      <c r="AQ52"/>
    </row>
    <row r="53" spans="1:43" x14ac:dyDescent="0.2">
      <c r="A53" t="s">
        <v>273</v>
      </c>
      <c r="B53" t="s">
        <v>327</v>
      </c>
      <c r="C53" t="s">
        <v>616</v>
      </c>
      <c r="D53" t="s">
        <v>768</v>
      </c>
      <c r="E53" s="3">
        <v>63.43333333333333</v>
      </c>
      <c r="F53" s="3">
        <f>Table3[[#This Row],[Total Hours Nurse Staffing]]/Table3[[#This Row],[MDS Census]]</f>
        <v>3.4664844981607992</v>
      </c>
      <c r="G53" s="3">
        <f>Table3[[#This Row],[Total Direct Care Staff Hours]]/Table3[[#This Row],[MDS Census]]</f>
        <v>3.1736731476615874</v>
      </c>
      <c r="H53" s="3">
        <f>Table3[[#This Row],[Total RN Hours (w/ Admin, DON)]]/Table3[[#This Row],[MDS Census]]</f>
        <v>0.92571553687160635</v>
      </c>
      <c r="I53" s="3">
        <f>Table3[[#This Row],[RN Hours (excl. Admin, DON)]]/Table3[[#This Row],[MDS Census]]</f>
        <v>0.63290418637239454</v>
      </c>
      <c r="J53" s="3">
        <f t="shared" si="1"/>
        <v>219.89066666666668</v>
      </c>
      <c r="K53" s="3">
        <f>SUM(Table3[[#This Row],[RN Hours (excl. Admin, DON)]], Table3[[#This Row],[LPN Hours (excl. Admin)]], Table3[[#This Row],[CNA Hours]], Table3[[#This Row],[NA TR Hours]], Table3[[#This Row],[Med Aide/Tech Hours]])</f>
        <v>201.31666666666669</v>
      </c>
      <c r="L53" s="3">
        <f>SUM(Table3[[#This Row],[RN Hours (excl. Admin, DON)]:[RN DON Hours]])</f>
        <v>58.721222222222224</v>
      </c>
      <c r="M53" s="3">
        <v>40.147222222222226</v>
      </c>
      <c r="N53" s="3">
        <v>13.085111111111113</v>
      </c>
      <c r="O53" s="3">
        <v>5.4888888888888889</v>
      </c>
      <c r="P53" s="3">
        <f>SUM(Table3[[#This Row],[LPN Hours (excl. Admin)]:[LPN Admin Hours]])</f>
        <v>41.727777777777774</v>
      </c>
      <c r="Q53" s="3">
        <v>41.727777777777774</v>
      </c>
      <c r="R53" s="3">
        <v>0</v>
      </c>
      <c r="S53" s="3">
        <f>SUM(Table3[[#This Row],[CNA Hours]], Table3[[#This Row],[NA TR Hours]], Table3[[#This Row],[Med Aide/Tech Hours]])</f>
        <v>119.44166666666668</v>
      </c>
      <c r="T53" s="3">
        <v>115.31111111111112</v>
      </c>
      <c r="U53" s="3">
        <v>4.1305555555555555</v>
      </c>
      <c r="V53" s="3">
        <v>0</v>
      </c>
      <c r="W53" s="3">
        <f>SUM(Table3[[#This Row],[RN Hours Contract]:[Med Aide Hours Contract]])</f>
        <v>7.7972222222222225</v>
      </c>
      <c r="X53" s="3">
        <v>6.9444444444444448E-2</v>
      </c>
      <c r="Y53" s="3">
        <v>0</v>
      </c>
      <c r="Z53" s="3">
        <v>0</v>
      </c>
      <c r="AA53" s="3">
        <v>3.0166666666666666</v>
      </c>
      <c r="AB53" s="3">
        <v>0</v>
      </c>
      <c r="AC53" s="3">
        <v>4.7111111111111112</v>
      </c>
      <c r="AD53" s="3">
        <v>0</v>
      </c>
      <c r="AE53" s="3">
        <v>0</v>
      </c>
      <c r="AF53" t="s">
        <v>51</v>
      </c>
      <c r="AG53" s="13">
        <v>4</v>
      </c>
      <c r="AQ53"/>
    </row>
    <row r="54" spans="1:43" x14ac:dyDescent="0.2">
      <c r="A54" t="s">
        <v>273</v>
      </c>
      <c r="B54" t="s">
        <v>328</v>
      </c>
      <c r="C54" t="s">
        <v>617</v>
      </c>
      <c r="D54" t="s">
        <v>769</v>
      </c>
      <c r="E54" s="3">
        <v>76.833333333333329</v>
      </c>
      <c r="F54" s="3">
        <f>Table3[[#This Row],[Total Hours Nurse Staffing]]/Table3[[#This Row],[MDS Census]]</f>
        <v>4.0272263195950835</v>
      </c>
      <c r="G54" s="3">
        <f>Table3[[#This Row],[Total Direct Care Staff Hours]]/Table3[[#This Row],[MDS Census]]</f>
        <v>3.5875415762834422</v>
      </c>
      <c r="H54" s="3">
        <f>Table3[[#This Row],[Total RN Hours (w/ Admin, DON)]]/Table3[[#This Row],[MDS Census]]</f>
        <v>0.69637454808387567</v>
      </c>
      <c r="I54" s="3">
        <f>Table3[[#This Row],[RN Hours (excl. Admin, DON)]]/Table3[[#This Row],[MDS Census]]</f>
        <v>0.25676211135213306</v>
      </c>
      <c r="J54" s="3">
        <f t="shared" si="1"/>
        <v>309.4252222222222</v>
      </c>
      <c r="K54" s="3">
        <f>SUM(Table3[[#This Row],[RN Hours (excl. Admin, DON)]], Table3[[#This Row],[LPN Hours (excl. Admin)]], Table3[[#This Row],[CNA Hours]], Table3[[#This Row],[NA TR Hours]], Table3[[#This Row],[Med Aide/Tech Hours]])</f>
        <v>275.64277777777778</v>
      </c>
      <c r="L54" s="3">
        <f>SUM(Table3[[#This Row],[RN Hours (excl. Admin, DON)]:[RN DON Hours]])</f>
        <v>53.504777777777775</v>
      </c>
      <c r="M54" s="3">
        <v>19.727888888888888</v>
      </c>
      <c r="N54" s="3">
        <v>28.443555555555552</v>
      </c>
      <c r="O54" s="3">
        <v>5.333333333333333</v>
      </c>
      <c r="P54" s="3">
        <f>SUM(Table3[[#This Row],[LPN Hours (excl. Admin)]:[LPN Admin Hours]])</f>
        <v>55.252222222222215</v>
      </c>
      <c r="Q54" s="3">
        <v>55.246666666666663</v>
      </c>
      <c r="R54" s="3">
        <v>5.5555555555555558E-3</v>
      </c>
      <c r="S54" s="3">
        <f>SUM(Table3[[#This Row],[CNA Hours]], Table3[[#This Row],[NA TR Hours]], Table3[[#This Row],[Med Aide/Tech Hours]])</f>
        <v>200.66822222222223</v>
      </c>
      <c r="T54" s="3">
        <v>163.76022222222221</v>
      </c>
      <c r="U54" s="3">
        <v>36.908000000000015</v>
      </c>
      <c r="V54" s="3">
        <v>0</v>
      </c>
      <c r="W54" s="3">
        <f>SUM(Table3[[#This Row],[RN Hours Contract]:[Med Aide Hours Contract]])</f>
        <v>5.5555555555555558E-3</v>
      </c>
      <c r="X54" s="3">
        <v>0</v>
      </c>
      <c r="Y54" s="3">
        <v>0</v>
      </c>
      <c r="Z54" s="3">
        <v>0</v>
      </c>
      <c r="AA54" s="3">
        <v>0</v>
      </c>
      <c r="AB54" s="3">
        <v>5.5555555555555558E-3</v>
      </c>
      <c r="AC54" s="3">
        <v>0</v>
      </c>
      <c r="AD54" s="3">
        <v>0</v>
      </c>
      <c r="AE54" s="3">
        <v>0</v>
      </c>
      <c r="AF54" t="s">
        <v>52</v>
      </c>
      <c r="AG54" s="13">
        <v>4</v>
      </c>
      <c r="AQ54"/>
    </row>
    <row r="55" spans="1:43" x14ac:dyDescent="0.2">
      <c r="A55" t="s">
        <v>273</v>
      </c>
      <c r="B55" t="s">
        <v>329</v>
      </c>
      <c r="C55" t="s">
        <v>618</v>
      </c>
      <c r="D55" t="s">
        <v>726</v>
      </c>
      <c r="E55" s="3">
        <v>82.36666666666666</v>
      </c>
      <c r="F55" s="3">
        <f>Table3[[#This Row],[Total Hours Nurse Staffing]]/Table3[[#This Row],[MDS Census]]</f>
        <v>3.4181289626332121</v>
      </c>
      <c r="G55" s="3">
        <f>Table3[[#This Row],[Total Direct Care Staff Hours]]/Table3[[#This Row],[MDS Census]]</f>
        <v>3.0098947794415221</v>
      </c>
      <c r="H55" s="3">
        <f>Table3[[#This Row],[Total RN Hours (w/ Admin, DON)]]/Table3[[#This Row],[MDS Census]]</f>
        <v>0.92002158370430331</v>
      </c>
      <c r="I55" s="3">
        <f>Table3[[#This Row],[RN Hours (excl. Admin, DON)]]/Table3[[#This Row],[MDS Census]]</f>
        <v>0.53111156077161747</v>
      </c>
      <c r="J55" s="3">
        <f t="shared" si="1"/>
        <v>281.53988888888887</v>
      </c>
      <c r="K55" s="3">
        <f>SUM(Table3[[#This Row],[RN Hours (excl. Admin, DON)]], Table3[[#This Row],[LPN Hours (excl. Admin)]], Table3[[#This Row],[CNA Hours]], Table3[[#This Row],[NA TR Hours]], Table3[[#This Row],[Med Aide/Tech Hours]])</f>
        <v>247.91500000000002</v>
      </c>
      <c r="L55" s="3">
        <f>SUM(Table3[[#This Row],[RN Hours (excl. Admin, DON)]:[RN DON Hours]])</f>
        <v>75.779111111111106</v>
      </c>
      <c r="M55" s="3">
        <v>43.745888888888892</v>
      </c>
      <c r="N55" s="3">
        <v>26.344333333333331</v>
      </c>
      <c r="O55" s="3">
        <v>5.6888888888888891</v>
      </c>
      <c r="P55" s="3">
        <f>SUM(Table3[[#This Row],[LPN Hours (excl. Admin)]:[LPN Admin Hours]])</f>
        <v>35.763777777777776</v>
      </c>
      <c r="Q55" s="3">
        <v>34.172111111111107</v>
      </c>
      <c r="R55" s="3">
        <v>1.5916666666666672</v>
      </c>
      <c r="S55" s="3">
        <f>SUM(Table3[[#This Row],[CNA Hours]], Table3[[#This Row],[NA TR Hours]], Table3[[#This Row],[Med Aide/Tech Hours]])</f>
        <v>169.99700000000001</v>
      </c>
      <c r="T55" s="3">
        <v>144.04022222222224</v>
      </c>
      <c r="U55" s="3">
        <v>20.104777777777777</v>
      </c>
      <c r="V55" s="3">
        <v>5.8520000000000003</v>
      </c>
      <c r="W55" s="3">
        <f>SUM(Table3[[#This Row],[RN Hours Contract]:[Med Aide Hours Contract]])</f>
        <v>4.4444444444444446E-2</v>
      </c>
      <c r="X55" s="3">
        <v>0</v>
      </c>
      <c r="Y55" s="3">
        <v>0</v>
      </c>
      <c r="Z55" s="3">
        <v>0</v>
      </c>
      <c r="AA55" s="3">
        <v>0</v>
      </c>
      <c r="AB55" s="3">
        <v>4.4444444444444446E-2</v>
      </c>
      <c r="AC55" s="3">
        <v>0</v>
      </c>
      <c r="AD55" s="3">
        <v>0</v>
      </c>
      <c r="AE55" s="3">
        <v>0</v>
      </c>
      <c r="AF55" t="s">
        <v>53</v>
      </c>
      <c r="AG55" s="13">
        <v>4</v>
      </c>
      <c r="AQ55"/>
    </row>
    <row r="56" spans="1:43" x14ac:dyDescent="0.2">
      <c r="A56" t="s">
        <v>273</v>
      </c>
      <c r="B56" t="s">
        <v>330</v>
      </c>
      <c r="C56" t="s">
        <v>619</v>
      </c>
      <c r="D56" t="s">
        <v>717</v>
      </c>
      <c r="E56" s="3">
        <v>98.588888888888889</v>
      </c>
      <c r="F56" s="3">
        <f>Table3[[#This Row],[Total Hours Nurse Staffing]]/Table3[[#This Row],[MDS Census]]</f>
        <v>3.7958221571058268</v>
      </c>
      <c r="G56" s="3">
        <f>Table3[[#This Row],[Total Direct Care Staff Hours]]/Table3[[#This Row],[MDS Census]]</f>
        <v>3.4239028513467824</v>
      </c>
      <c r="H56" s="3">
        <f>Table3[[#This Row],[Total RN Hours (w/ Admin, DON)]]/Table3[[#This Row],[MDS Census]]</f>
        <v>0.72876479206581746</v>
      </c>
      <c r="I56" s="3">
        <f>Table3[[#This Row],[RN Hours (excl. Admin, DON)]]/Table3[[#This Row],[MDS Census]]</f>
        <v>0.48724332243885948</v>
      </c>
      <c r="J56" s="3">
        <f t="shared" si="1"/>
        <v>374.2258888888889</v>
      </c>
      <c r="K56" s="3">
        <f>SUM(Table3[[#This Row],[RN Hours (excl. Admin, DON)]], Table3[[#This Row],[LPN Hours (excl. Admin)]], Table3[[#This Row],[CNA Hours]], Table3[[#This Row],[NA TR Hours]], Table3[[#This Row],[Med Aide/Tech Hours]])</f>
        <v>337.55877777777778</v>
      </c>
      <c r="L56" s="3">
        <f>SUM(Table3[[#This Row],[RN Hours (excl. Admin, DON)]:[RN DON Hours]])</f>
        <v>71.848111111111095</v>
      </c>
      <c r="M56" s="3">
        <v>48.036777777777779</v>
      </c>
      <c r="N56" s="3">
        <v>18.12244444444444</v>
      </c>
      <c r="O56" s="3">
        <v>5.6888888888888891</v>
      </c>
      <c r="P56" s="3">
        <f>SUM(Table3[[#This Row],[LPN Hours (excl. Admin)]:[LPN Admin Hours]])</f>
        <v>110.8221111111111</v>
      </c>
      <c r="Q56" s="3">
        <v>97.966333333333324</v>
      </c>
      <c r="R56" s="3">
        <v>12.85577777777778</v>
      </c>
      <c r="S56" s="3">
        <f>SUM(Table3[[#This Row],[CNA Hours]], Table3[[#This Row],[NA TR Hours]], Table3[[#This Row],[Med Aide/Tech Hours]])</f>
        <v>191.55566666666667</v>
      </c>
      <c r="T56" s="3">
        <v>184.79455555555555</v>
      </c>
      <c r="U56" s="3">
        <v>0</v>
      </c>
      <c r="V56" s="3">
        <v>6.7611111111111111</v>
      </c>
      <c r="W56" s="3">
        <f>SUM(Table3[[#This Row],[RN Hours Contract]:[Med Aide Hours Contract]])</f>
        <v>62.327777777777783</v>
      </c>
      <c r="X56" s="3">
        <v>1.6666666666666667</v>
      </c>
      <c r="Y56" s="3">
        <v>0</v>
      </c>
      <c r="Z56" s="3">
        <v>0</v>
      </c>
      <c r="AA56" s="3">
        <v>19.955555555555556</v>
      </c>
      <c r="AB56" s="3">
        <v>0</v>
      </c>
      <c r="AC56" s="3">
        <v>40.705555555555556</v>
      </c>
      <c r="AD56" s="3">
        <v>0</v>
      </c>
      <c r="AE56" s="3">
        <v>0</v>
      </c>
      <c r="AF56" t="s">
        <v>54</v>
      </c>
      <c r="AG56" s="13">
        <v>4</v>
      </c>
      <c r="AQ56"/>
    </row>
    <row r="57" spans="1:43" x14ac:dyDescent="0.2">
      <c r="A57" t="s">
        <v>273</v>
      </c>
      <c r="B57" t="s">
        <v>331</v>
      </c>
      <c r="C57" t="s">
        <v>620</v>
      </c>
      <c r="D57" t="s">
        <v>770</v>
      </c>
      <c r="E57" s="3">
        <v>82.966666666666669</v>
      </c>
      <c r="F57" s="3">
        <f>Table3[[#This Row],[Total Hours Nurse Staffing]]/Table3[[#This Row],[MDS Census]]</f>
        <v>3.4567430025445289</v>
      </c>
      <c r="G57" s="3">
        <f>Table3[[#This Row],[Total Direct Care Staff Hours]]/Table3[[#This Row],[MDS Census]]</f>
        <v>3.0402437391187891</v>
      </c>
      <c r="H57" s="3">
        <f>Table3[[#This Row],[Total RN Hours (w/ Admin, DON)]]/Table3[[#This Row],[MDS Census]]</f>
        <v>0.64063747154144912</v>
      </c>
      <c r="I57" s="3">
        <f>Table3[[#This Row],[RN Hours (excl. Admin, DON)]]/Table3[[#This Row],[MDS Census]]</f>
        <v>0.29940404446230079</v>
      </c>
      <c r="J57" s="3">
        <f t="shared" si="1"/>
        <v>286.79444444444442</v>
      </c>
      <c r="K57" s="3">
        <f>SUM(Table3[[#This Row],[RN Hours (excl. Admin, DON)]], Table3[[#This Row],[LPN Hours (excl. Admin)]], Table3[[#This Row],[CNA Hours]], Table3[[#This Row],[NA TR Hours]], Table3[[#This Row],[Med Aide/Tech Hours]])</f>
        <v>252.23888888888888</v>
      </c>
      <c r="L57" s="3">
        <f>SUM(Table3[[#This Row],[RN Hours (excl. Admin, DON)]:[RN DON Hours]])</f>
        <v>53.151555555555561</v>
      </c>
      <c r="M57" s="3">
        <v>24.840555555555557</v>
      </c>
      <c r="N57" s="3">
        <v>22.977666666666668</v>
      </c>
      <c r="O57" s="3">
        <v>5.333333333333333</v>
      </c>
      <c r="P57" s="3">
        <f>SUM(Table3[[#This Row],[LPN Hours (excl. Admin)]:[LPN Admin Hours]])</f>
        <v>79.180888888888887</v>
      </c>
      <c r="Q57" s="3">
        <v>72.936333333333337</v>
      </c>
      <c r="R57" s="3">
        <v>6.2445555555555563</v>
      </c>
      <c r="S57" s="3">
        <f>SUM(Table3[[#This Row],[CNA Hours]], Table3[[#This Row],[NA TR Hours]], Table3[[#This Row],[Med Aide/Tech Hours]])</f>
        <v>154.46199999999999</v>
      </c>
      <c r="T57" s="3">
        <v>154.46199999999999</v>
      </c>
      <c r="U57" s="3">
        <v>0</v>
      </c>
      <c r="V57" s="3">
        <v>0</v>
      </c>
      <c r="W57" s="3">
        <f>SUM(Table3[[#This Row],[RN Hours Contract]:[Med Aide Hours Contract]])</f>
        <v>0</v>
      </c>
      <c r="X57" s="3">
        <v>0</v>
      </c>
      <c r="Y57" s="3">
        <v>0</v>
      </c>
      <c r="Z57" s="3">
        <v>0</v>
      </c>
      <c r="AA57" s="3">
        <v>0</v>
      </c>
      <c r="AB57" s="3">
        <v>0</v>
      </c>
      <c r="AC57" s="3">
        <v>0</v>
      </c>
      <c r="AD57" s="3">
        <v>0</v>
      </c>
      <c r="AE57" s="3">
        <v>0</v>
      </c>
      <c r="AF57" t="s">
        <v>55</v>
      </c>
      <c r="AG57" s="13">
        <v>4</v>
      </c>
      <c r="AQ57"/>
    </row>
    <row r="58" spans="1:43" x14ac:dyDescent="0.2">
      <c r="A58" t="s">
        <v>273</v>
      </c>
      <c r="B58" t="s">
        <v>332</v>
      </c>
      <c r="C58" t="s">
        <v>577</v>
      </c>
      <c r="D58" t="s">
        <v>771</v>
      </c>
      <c r="E58" s="3">
        <v>122.4</v>
      </c>
      <c r="F58" s="3">
        <f>Table3[[#This Row],[Total Hours Nurse Staffing]]/Table3[[#This Row],[MDS Census]]</f>
        <v>4.2969562454611481</v>
      </c>
      <c r="G58" s="3">
        <f>Table3[[#This Row],[Total Direct Care Staff Hours]]/Table3[[#This Row],[MDS Census]]</f>
        <v>4.0869299201161944</v>
      </c>
      <c r="H58" s="3">
        <f>Table3[[#This Row],[Total RN Hours (w/ Admin, DON)]]/Table3[[#This Row],[MDS Census]]</f>
        <v>1.8895651779230211</v>
      </c>
      <c r="I58" s="3">
        <f>Table3[[#This Row],[RN Hours (excl. Admin, DON)]]/Table3[[#This Row],[MDS Census]]</f>
        <v>1.6795388525780681</v>
      </c>
      <c r="J58" s="3">
        <f t="shared" si="1"/>
        <v>525.9474444444445</v>
      </c>
      <c r="K58" s="3">
        <f>SUM(Table3[[#This Row],[RN Hours (excl. Admin, DON)]], Table3[[#This Row],[LPN Hours (excl. Admin)]], Table3[[#This Row],[CNA Hours]], Table3[[#This Row],[NA TR Hours]], Table3[[#This Row],[Med Aide/Tech Hours]])</f>
        <v>500.2402222222222</v>
      </c>
      <c r="L58" s="3">
        <f>SUM(Table3[[#This Row],[RN Hours (excl. Admin, DON)]:[RN DON Hours]])</f>
        <v>231.2827777777778</v>
      </c>
      <c r="M58" s="3">
        <v>205.57555555555555</v>
      </c>
      <c r="N58" s="3">
        <v>21.440555555555559</v>
      </c>
      <c r="O58" s="3">
        <v>4.2666666666666666</v>
      </c>
      <c r="P58" s="3">
        <f>SUM(Table3[[#This Row],[LPN Hours (excl. Admin)]:[LPN Admin Hours]])</f>
        <v>165.03055555555557</v>
      </c>
      <c r="Q58" s="3">
        <v>165.03055555555557</v>
      </c>
      <c r="R58" s="3">
        <v>0</v>
      </c>
      <c r="S58" s="3">
        <f>SUM(Table3[[#This Row],[CNA Hours]], Table3[[#This Row],[NA TR Hours]], Table3[[#This Row],[Med Aide/Tech Hours]])</f>
        <v>129.63411111111111</v>
      </c>
      <c r="T58" s="3">
        <v>129.63411111111111</v>
      </c>
      <c r="U58" s="3">
        <v>0</v>
      </c>
      <c r="V58" s="3">
        <v>0</v>
      </c>
      <c r="W58" s="3">
        <f>SUM(Table3[[#This Row],[RN Hours Contract]:[Med Aide Hours Contract]])</f>
        <v>0</v>
      </c>
      <c r="X58" s="3">
        <v>0</v>
      </c>
      <c r="Y58" s="3">
        <v>0</v>
      </c>
      <c r="Z58" s="3">
        <v>0</v>
      </c>
      <c r="AA58" s="3">
        <v>0</v>
      </c>
      <c r="AB58" s="3">
        <v>0</v>
      </c>
      <c r="AC58" s="3">
        <v>0</v>
      </c>
      <c r="AD58" s="3">
        <v>0</v>
      </c>
      <c r="AE58" s="3">
        <v>0</v>
      </c>
      <c r="AF58" t="s">
        <v>56</v>
      </c>
      <c r="AG58" s="13">
        <v>4</v>
      </c>
      <c r="AQ58"/>
    </row>
    <row r="59" spans="1:43" x14ac:dyDescent="0.2">
      <c r="A59" t="s">
        <v>273</v>
      </c>
      <c r="B59" t="s">
        <v>333</v>
      </c>
      <c r="C59" t="s">
        <v>587</v>
      </c>
      <c r="D59" t="s">
        <v>697</v>
      </c>
      <c r="E59" s="3">
        <v>69.822222222222223</v>
      </c>
      <c r="F59" s="3">
        <f>Table3[[#This Row],[Total Hours Nurse Staffing]]/Table3[[#This Row],[MDS Census]]</f>
        <v>3.2161203055378742</v>
      </c>
      <c r="G59" s="3">
        <f>Table3[[#This Row],[Total Direct Care Staff Hours]]/Table3[[#This Row],[MDS Census]]</f>
        <v>3.0391629535327818</v>
      </c>
      <c r="H59" s="3">
        <f>Table3[[#This Row],[Total RN Hours (w/ Admin, DON)]]/Table3[[#This Row],[MDS Census]]</f>
        <v>0.63522437937619347</v>
      </c>
      <c r="I59" s="3">
        <f>Table3[[#This Row],[RN Hours (excl. Admin, DON)]]/Table3[[#This Row],[MDS Census]]</f>
        <v>0.4582670273711012</v>
      </c>
      <c r="J59" s="3">
        <f t="shared" si="1"/>
        <v>224.55666666666667</v>
      </c>
      <c r="K59" s="3">
        <f>SUM(Table3[[#This Row],[RN Hours (excl. Admin, DON)]], Table3[[#This Row],[LPN Hours (excl. Admin)]], Table3[[#This Row],[CNA Hours]], Table3[[#This Row],[NA TR Hours]], Table3[[#This Row],[Med Aide/Tech Hours]])</f>
        <v>212.20111111111112</v>
      </c>
      <c r="L59" s="3">
        <f>SUM(Table3[[#This Row],[RN Hours (excl. Admin, DON)]:[RN DON Hours]])</f>
        <v>44.352777777777774</v>
      </c>
      <c r="M59" s="3">
        <v>31.997222222222224</v>
      </c>
      <c r="N59" s="3">
        <v>5.8666666666666663</v>
      </c>
      <c r="O59" s="3">
        <v>6.4888888888888889</v>
      </c>
      <c r="P59" s="3">
        <f>SUM(Table3[[#This Row],[LPN Hours (excl. Admin)]:[LPN Admin Hours]])</f>
        <v>46.647222222222226</v>
      </c>
      <c r="Q59" s="3">
        <v>46.647222222222226</v>
      </c>
      <c r="R59" s="3">
        <v>0</v>
      </c>
      <c r="S59" s="3">
        <f>SUM(Table3[[#This Row],[CNA Hours]], Table3[[#This Row],[NA TR Hours]], Table3[[#This Row],[Med Aide/Tech Hours]])</f>
        <v>133.55666666666667</v>
      </c>
      <c r="T59" s="3">
        <v>116.68722222222223</v>
      </c>
      <c r="U59" s="3">
        <v>14.611111111111111</v>
      </c>
      <c r="V59" s="3">
        <v>2.2583333333333333</v>
      </c>
      <c r="W59" s="3">
        <f>SUM(Table3[[#This Row],[RN Hours Contract]:[Med Aide Hours Contract]])</f>
        <v>9.8563333333333301</v>
      </c>
      <c r="X59" s="3">
        <v>8.8888888888888892E-2</v>
      </c>
      <c r="Y59" s="3">
        <v>0</v>
      </c>
      <c r="Z59" s="3">
        <v>0</v>
      </c>
      <c r="AA59" s="3">
        <v>0.13333333333333333</v>
      </c>
      <c r="AB59" s="3">
        <v>0</v>
      </c>
      <c r="AC59" s="3">
        <v>9.6341111111111086</v>
      </c>
      <c r="AD59" s="3">
        <v>0</v>
      </c>
      <c r="AE59" s="3">
        <v>0</v>
      </c>
      <c r="AF59" t="s">
        <v>57</v>
      </c>
      <c r="AG59" s="13">
        <v>4</v>
      </c>
      <c r="AQ59"/>
    </row>
    <row r="60" spans="1:43" x14ac:dyDescent="0.2">
      <c r="A60" t="s">
        <v>273</v>
      </c>
      <c r="B60" t="s">
        <v>334</v>
      </c>
      <c r="C60" t="s">
        <v>602</v>
      </c>
      <c r="D60" t="s">
        <v>706</v>
      </c>
      <c r="E60" s="3">
        <v>56.444444444444443</v>
      </c>
      <c r="F60" s="3">
        <f>Table3[[#This Row],[Total Hours Nurse Staffing]]/Table3[[#This Row],[MDS Census]]</f>
        <v>3.8762224409448822</v>
      </c>
      <c r="G60" s="3">
        <f>Table3[[#This Row],[Total Direct Care Staff Hours]]/Table3[[#This Row],[MDS Census]]</f>
        <v>3.5794232283464567</v>
      </c>
      <c r="H60" s="3">
        <f>Table3[[#This Row],[Total RN Hours (w/ Admin, DON)]]/Table3[[#This Row],[MDS Census]]</f>
        <v>0.45416141732283466</v>
      </c>
      <c r="I60" s="3">
        <f>Table3[[#This Row],[RN Hours (excl. Admin, DON)]]/Table3[[#This Row],[MDS Census]]</f>
        <v>0.24750590551181101</v>
      </c>
      <c r="J60" s="3">
        <f t="shared" si="1"/>
        <v>218.79122222222225</v>
      </c>
      <c r="K60" s="3">
        <f>SUM(Table3[[#This Row],[RN Hours (excl. Admin, DON)]], Table3[[#This Row],[LPN Hours (excl. Admin)]], Table3[[#This Row],[CNA Hours]], Table3[[#This Row],[NA TR Hours]], Table3[[#This Row],[Med Aide/Tech Hours]])</f>
        <v>202.03855555555555</v>
      </c>
      <c r="L60" s="3">
        <f>SUM(Table3[[#This Row],[RN Hours (excl. Admin, DON)]:[RN DON Hours]])</f>
        <v>25.634888888888888</v>
      </c>
      <c r="M60" s="3">
        <v>13.970333333333333</v>
      </c>
      <c r="N60" s="3">
        <v>8.2867777777777789</v>
      </c>
      <c r="O60" s="3">
        <v>3.3777777777777778</v>
      </c>
      <c r="P60" s="3">
        <f>SUM(Table3[[#This Row],[LPN Hours (excl. Admin)]:[LPN Admin Hours]])</f>
        <v>86.229444444444454</v>
      </c>
      <c r="Q60" s="3">
        <v>81.141333333333336</v>
      </c>
      <c r="R60" s="3">
        <v>5.088111111111111</v>
      </c>
      <c r="S60" s="3">
        <f>SUM(Table3[[#This Row],[CNA Hours]], Table3[[#This Row],[NA TR Hours]], Table3[[#This Row],[Med Aide/Tech Hours]])</f>
        <v>106.92688888888888</v>
      </c>
      <c r="T60" s="3">
        <v>104.48533333333333</v>
      </c>
      <c r="U60" s="3">
        <v>0</v>
      </c>
      <c r="V60" s="3">
        <v>2.4415555555555555</v>
      </c>
      <c r="W60" s="3">
        <f>SUM(Table3[[#This Row],[RN Hours Contract]:[Med Aide Hours Contract]])</f>
        <v>28.869444444444447</v>
      </c>
      <c r="X60" s="3">
        <v>3.0777777777777779</v>
      </c>
      <c r="Y60" s="3">
        <v>0</v>
      </c>
      <c r="Z60" s="3">
        <v>0</v>
      </c>
      <c r="AA60" s="3">
        <v>4.447222222222222</v>
      </c>
      <c r="AB60" s="3">
        <v>0</v>
      </c>
      <c r="AC60" s="3">
        <v>21.344444444444445</v>
      </c>
      <c r="AD60" s="3">
        <v>0</v>
      </c>
      <c r="AE60" s="3">
        <v>0</v>
      </c>
      <c r="AF60" t="s">
        <v>58</v>
      </c>
      <c r="AG60" s="13">
        <v>4</v>
      </c>
      <c r="AQ60"/>
    </row>
    <row r="61" spans="1:43" x14ac:dyDescent="0.2">
      <c r="A61" t="s">
        <v>273</v>
      </c>
      <c r="B61" t="s">
        <v>335</v>
      </c>
      <c r="C61" t="s">
        <v>621</v>
      </c>
      <c r="D61" t="s">
        <v>731</v>
      </c>
      <c r="E61" s="3">
        <v>111.64444444444445</v>
      </c>
      <c r="F61" s="3">
        <f>Table3[[#This Row],[Total Hours Nurse Staffing]]/Table3[[#This Row],[MDS Census]]</f>
        <v>3.6889152070063687</v>
      </c>
      <c r="G61" s="3">
        <f>Table3[[#This Row],[Total Direct Care Staff Hours]]/Table3[[#This Row],[MDS Census]]</f>
        <v>3.3935887738853499</v>
      </c>
      <c r="H61" s="3">
        <f>Table3[[#This Row],[Total RN Hours (w/ Admin, DON)]]/Table3[[#This Row],[MDS Census]]</f>
        <v>0.3979876592356687</v>
      </c>
      <c r="I61" s="3">
        <f>Table3[[#This Row],[RN Hours (excl. Admin, DON)]]/Table3[[#This Row],[MDS Census]]</f>
        <v>0.26360071656050954</v>
      </c>
      <c r="J61" s="3">
        <f t="shared" si="1"/>
        <v>411.84688888888883</v>
      </c>
      <c r="K61" s="3">
        <f>SUM(Table3[[#This Row],[RN Hours (excl. Admin, DON)]], Table3[[#This Row],[LPN Hours (excl. Admin)]], Table3[[#This Row],[CNA Hours]], Table3[[#This Row],[NA TR Hours]], Table3[[#This Row],[Med Aide/Tech Hours]])</f>
        <v>378.87533333333329</v>
      </c>
      <c r="L61" s="3">
        <f>SUM(Table3[[#This Row],[RN Hours (excl. Admin, DON)]:[RN DON Hours]])</f>
        <v>44.433111111111103</v>
      </c>
      <c r="M61" s="3">
        <v>29.429555555555552</v>
      </c>
      <c r="N61" s="3">
        <v>12.963555555555553</v>
      </c>
      <c r="O61" s="3">
        <v>2.04</v>
      </c>
      <c r="P61" s="3">
        <f>SUM(Table3[[#This Row],[LPN Hours (excl. Admin)]:[LPN Admin Hours]])</f>
        <v>83.309111111111108</v>
      </c>
      <c r="Q61" s="3">
        <v>65.341111111111104</v>
      </c>
      <c r="R61" s="3">
        <v>17.968</v>
      </c>
      <c r="S61" s="3">
        <f>SUM(Table3[[#This Row],[CNA Hours]], Table3[[#This Row],[NA TR Hours]], Table3[[#This Row],[Med Aide/Tech Hours]])</f>
        <v>284.10466666666662</v>
      </c>
      <c r="T61" s="3">
        <v>246.37533333333332</v>
      </c>
      <c r="U61" s="3">
        <v>35.487999999999985</v>
      </c>
      <c r="V61" s="3">
        <v>2.2413333333333334</v>
      </c>
      <c r="W61" s="3">
        <f>SUM(Table3[[#This Row],[RN Hours Contract]:[Med Aide Hours Contract]])</f>
        <v>11.447000000000001</v>
      </c>
      <c r="X61" s="3">
        <v>4.7164444444444449</v>
      </c>
      <c r="Y61" s="3">
        <v>0.17777777777777778</v>
      </c>
      <c r="Z61" s="3">
        <v>0.88444444444444437</v>
      </c>
      <c r="AA61" s="3">
        <v>2.9787777777777773</v>
      </c>
      <c r="AB61" s="3">
        <v>8.8888888888888889E-3</v>
      </c>
      <c r="AC61" s="3">
        <v>2.6806666666666672</v>
      </c>
      <c r="AD61" s="3">
        <v>0</v>
      </c>
      <c r="AE61" s="3">
        <v>0</v>
      </c>
      <c r="AF61" t="s">
        <v>59</v>
      </c>
      <c r="AG61" s="13">
        <v>4</v>
      </c>
      <c r="AQ61"/>
    </row>
    <row r="62" spans="1:43" x14ac:dyDescent="0.2">
      <c r="A62" t="s">
        <v>273</v>
      </c>
      <c r="B62" t="s">
        <v>336</v>
      </c>
      <c r="C62" t="s">
        <v>563</v>
      </c>
      <c r="D62" t="s">
        <v>694</v>
      </c>
      <c r="E62" s="3">
        <v>111.96666666666667</v>
      </c>
      <c r="F62" s="3">
        <f>Table3[[#This Row],[Total Hours Nurse Staffing]]/Table3[[#This Row],[MDS Census]]</f>
        <v>3.0853091197777118</v>
      </c>
      <c r="G62" s="3">
        <f>Table3[[#This Row],[Total Direct Care Staff Hours]]/Table3[[#This Row],[MDS Census]]</f>
        <v>2.8956197280936786</v>
      </c>
      <c r="H62" s="3">
        <f>Table3[[#This Row],[Total RN Hours (w/ Admin, DON)]]/Table3[[#This Row],[MDS Census]]</f>
        <v>0.64066686513843396</v>
      </c>
      <c r="I62" s="3">
        <f>Table3[[#This Row],[RN Hours (excl. Admin, DON)]]/Table3[[#This Row],[MDS Census]]</f>
        <v>0.50163739208097646</v>
      </c>
      <c r="J62" s="3">
        <f t="shared" si="1"/>
        <v>345.45177777777781</v>
      </c>
      <c r="K62" s="3">
        <f>SUM(Table3[[#This Row],[RN Hours (excl. Admin, DON)]], Table3[[#This Row],[LPN Hours (excl. Admin)]], Table3[[#This Row],[CNA Hours]], Table3[[#This Row],[NA TR Hours]], Table3[[#This Row],[Med Aide/Tech Hours]])</f>
        <v>324.21288888888887</v>
      </c>
      <c r="L62" s="3">
        <f>SUM(Table3[[#This Row],[RN Hours (excl. Admin, DON)]:[RN DON Hours]])</f>
        <v>71.73333333333332</v>
      </c>
      <c r="M62" s="3">
        <v>56.166666666666664</v>
      </c>
      <c r="N62" s="3">
        <v>9.8777777777777782</v>
      </c>
      <c r="O62" s="3">
        <v>5.6888888888888891</v>
      </c>
      <c r="P62" s="3">
        <f>SUM(Table3[[#This Row],[LPN Hours (excl. Admin)]:[LPN Admin Hours]])</f>
        <v>57.925000000000004</v>
      </c>
      <c r="Q62" s="3">
        <v>52.25277777777778</v>
      </c>
      <c r="R62" s="3">
        <v>5.6722222222222225</v>
      </c>
      <c r="S62" s="3">
        <f>SUM(Table3[[#This Row],[CNA Hours]], Table3[[#This Row],[NA TR Hours]], Table3[[#This Row],[Med Aide/Tech Hours]])</f>
        <v>215.79344444444445</v>
      </c>
      <c r="T62" s="3">
        <v>136.21666666666667</v>
      </c>
      <c r="U62" s="3">
        <v>46.810111111111112</v>
      </c>
      <c r="V62" s="3">
        <v>32.766666666666666</v>
      </c>
      <c r="W62" s="3">
        <f>SUM(Table3[[#This Row],[RN Hours Contract]:[Med Aide Hours Contract]])</f>
        <v>5.3444444444444441</v>
      </c>
      <c r="X62" s="3">
        <v>2.2222222222222223E-2</v>
      </c>
      <c r="Y62" s="3">
        <v>5.5555555555555552E-2</v>
      </c>
      <c r="Z62" s="3">
        <v>0</v>
      </c>
      <c r="AA62" s="3">
        <v>0</v>
      </c>
      <c r="AB62" s="3">
        <v>0</v>
      </c>
      <c r="AC62" s="3">
        <v>5.2666666666666666</v>
      </c>
      <c r="AD62" s="3">
        <v>0</v>
      </c>
      <c r="AE62" s="3">
        <v>0</v>
      </c>
      <c r="AF62" t="s">
        <v>60</v>
      </c>
      <c r="AG62" s="13">
        <v>4</v>
      </c>
      <c r="AQ62"/>
    </row>
    <row r="63" spans="1:43" x14ac:dyDescent="0.2">
      <c r="A63" t="s">
        <v>273</v>
      </c>
      <c r="B63" t="s">
        <v>337</v>
      </c>
      <c r="C63" t="s">
        <v>592</v>
      </c>
      <c r="D63" t="s">
        <v>772</v>
      </c>
      <c r="E63" s="3">
        <v>112.02222222222223</v>
      </c>
      <c r="F63" s="3">
        <f>Table3[[#This Row],[Total Hours Nurse Staffing]]/Table3[[#This Row],[MDS Census]]</f>
        <v>4.511463003372346</v>
      </c>
      <c r="G63" s="3">
        <f>Table3[[#This Row],[Total Direct Care Staff Hours]]/Table3[[#This Row],[MDS Census]]</f>
        <v>4.2194306685181502</v>
      </c>
      <c r="H63" s="3">
        <f>Table3[[#This Row],[Total RN Hours (w/ Admin, DON)]]/Table3[[#This Row],[MDS Census]]</f>
        <v>0.58413608411029561</v>
      </c>
      <c r="I63" s="3">
        <f>Table3[[#This Row],[RN Hours (excl. Admin, DON)]]/Table3[[#This Row],[MDS Census]]</f>
        <v>0.29222277325927398</v>
      </c>
      <c r="J63" s="3">
        <f t="shared" si="1"/>
        <v>505.38411111111105</v>
      </c>
      <c r="K63" s="3">
        <f>SUM(Table3[[#This Row],[RN Hours (excl. Admin, DON)]], Table3[[#This Row],[LPN Hours (excl. Admin)]], Table3[[#This Row],[CNA Hours]], Table3[[#This Row],[NA TR Hours]], Table3[[#This Row],[Med Aide/Tech Hours]])</f>
        <v>472.6699999999999</v>
      </c>
      <c r="L63" s="3">
        <f>SUM(Table3[[#This Row],[RN Hours (excl. Admin, DON)]:[RN DON Hours]])</f>
        <v>65.436222222222227</v>
      </c>
      <c r="M63" s="3">
        <v>32.735444444444447</v>
      </c>
      <c r="N63" s="3">
        <v>27.611888888888885</v>
      </c>
      <c r="O63" s="3">
        <v>5.0888888888888886</v>
      </c>
      <c r="P63" s="3">
        <f>SUM(Table3[[#This Row],[LPN Hours (excl. Admin)]:[LPN Admin Hours]])</f>
        <v>107.52155555555555</v>
      </c>
      <c r="Q63" s="3">
        <v>107.50822222222222</v>
      </c>
      <c r="R63" s="3">
        <v>1.3333333333333332E-2</v>
      </c>
      <c r="S63" s="3">
        <f>SUM(Table3[[#This Row],[CNA Hours]], Table3[[#This Row],[NA TR Hours]], Table3[[#This Row],[Med Aide/Tech Hours]])</f>
        <v>332.42633333333328</v>
      </c>
      <c r="T63" s="3">
        <v>300.26855555555551</v>
      </c>
      <c r="U63" s="3">
        <v>32.157777777777781</v>
      </c>
      <c r="V63" s="3">
        <v>0</v>
      </c>
      <c r="W63" s="3">
        <f>SUM(Table3[[#This Row],[RN Hours Contract]:[Med Aide Hours Contract]])</f>
        <v>1.3333333333333332E-2</v>
      </c>
      <c r="X63" s="3">
        <v>0</v>
      </c>
      <c r="Y63" s="3">
        <v>0</v>
      </c>
      <c r="Z63" s="3">
        <v>0</v>
      </c>
      <c r="AA63" s="3">
        <v>0</v>
      </c>
      <c r="AB63" s="3">
        <v>1.3333333333333332E-2</v>
      </c>
      <c r="AC63" s="3">
        <v>0</v>
      </c>
      <c r="AD63" s="3">
        <v>0</v>
      </c>
      <c r="AE63" s="3">
        <v>0</v>
      </c>
      <c r="AF63" t="s">
        <v>61</v>
      </c>
      <c r="AG63" s="13">
        <v>4</v>
      </c>
      <c r="AQ63"/>
    </row>
    <row r="64" spans="1:43" x14ac:dyDescent="0.2">
      <c r="A64" t="s">
        <v>273</v>
      </c>
      <c r="B64" t="s">
        <v>338</v>
      </c>
      <c r="C64" t="s">
        <v>622</v>
      </c>
      <c r="D64" t="s">
        <v>727</v>
      </c>
      <c r="E64" s="3">
        <v>42.31111111111111</v>
      </c>
      <c r="F64" s="3">
        <f>Table3[[#This Row],[Total Hours Nurse Staffing]]/Table3[[#This Row],[MDS Census]]</f>
        <v>3.695651260504202</v>
      </c>
      <c r="G64" s="3">
        <f>Table3[[#This Row],[Total Direct Care Staff Hours]]/Table3[[#This Row],[MDS Census]]</f>
        <v>3.3439023109243702</v>
      </c>
      <c r="H64" s="3">
        <f>Table3[[#This Row],[Total RN Hours (w/ Admin, DON)]]/Table3[[#This Row],[MDS Census]]</f>
        <v>0.62876838235294119</v>
      </c>
      <c r="I64" s="3">
        <f>Table3[[#This Row],[RN Hours (excl. Admin, DON)]]/Table3[[#This Row],[MDS Census]]</f>
        <v>0.27701943277310931</v>
      </c>
      <c r="J64" s="3">
        <f t="shared" si="1"/>
        <v>156.36711111111111</v>
      </c>
      <c r="K64" s="3">
        <f>SUM(Table3[[#This Row],[RN Hours (excl. Admin, DON)]], Table3[[#This Row],[LPN Hours (excl. Admin)]], Table3[[#This Row],[CNA Hours]], Table3[[#This Row],[NA TR Hours]], Table3[[#This Row],[Med Aide/Tech Hours]])</f>
        <v>141.48422222222223</v>
      </c>
      <c r="L64" s="3">
        <f>SUM(Table3[[#This Row],[RN Hours (excl. Admin, DON)]:[RN DON Hours]])</f>
        <v>26.603888888888889</v>
      </c>
      <c r="M64" s="3">
        <v>11.721000000000002</v>
      </c>
      <c r="N64" s="3">
        <v>10.10511111111111</v>
      </c>
      <c r="O64" s="3">
        <v>4.7777777777777777</v>
      </c>
      <c r="P64" s="3">
        <f>SUM(Table3[[#This Row],[LPN Hours (excl. Admin)]:[LPN Admin Hours]])</f>
        <v>37.403777777777776</v>
      </c>
      <c r="Q64" s="3">
        <v>37.403777777777776</v>
      </c>
      <c r="R64" s="3">
        <v>0</v>
      </c>
      <c r="S64" s="3">
        <f>SUM(Table3[[#This Row],[CNA Hours]], Table3[[#This Row],[NA TR Hours]], Table3[[#This Row],[Med Aide/Tech Hours]])</f>
        <v>92.359444444444449</v>
      </c>
      <c r="T64" s="3">
        <v>70.721222222222224</v>
      </c>
      <c r="U64" s="3">
        <v>11.928777777777777</v>
      </c>
      <c r="V64" s="3">
        <v>9.7094444444444399</v>
      </c>
      <c r="W64" s="3">
        <f>SUM(Table3[[#This Row],[RN Hours Contract]:[Med Aide Hours Contract]])</f>
        <v>0</v>
      </c>
      <c r="X64" s="3">
        <v>0</v>
      </c>
      <c r="Y64" s="3">
        <v>0</v>
      </c>
      <c r="Z64" s="3">
        <v>0</v>
      </c>
      <c r="AA64" s="3">
        <v>0</v>
      </c>
      <c r="AB64" s="3">
        <v>0</v>
      </c>
      <c r="AC64" s="3">
        <v>0</v>
      </c>
      <c r="AD64" s="3">
        <v>0</v>
      </c>
      <c r="AE64" s="3">
        <v>0</v>
      </c>
      <c r="AF64" t="s">
        <v>62</v>
      </c>
      <c r="AG64" s="13">
        <v>4</v>
      </c>
      <c r="AQ64"/>
    </row>
    <row r="65" spans="1:43" x14ac:dyDescent="0.2">
      <c r="A65" t="s">
        <v>273</v>
      </c>
      <c r="B65" t="s">
        <v>339</v>
      </c>
      <c r="C65" t="s">
        <v>623</v>
      </c>
      <c r="D65" t="s">
        <v>711</v>
      </c>
      <c r="E65" s="3">
        <v>81.222222222222229</v>
      </c>
      <c r="F65" s="3">
        <f>Table3[[#This Row],[Total Hours Nurse Staffing]]/Table3[[#This Row],[MDS Census]]</f>
        <v>3.5032010943912453</v>
      </c>
      <c r="G65" s="3">
        <f>Table3[[#This Row],[Total Direct Care Staff Hours]]/Table3[[#This Row],[MDS Census]]</f>
        <v>3.1290642954856365</v>
      </c>
      <c r="H65" s="3">
        <f>Table3[[#This Row],[Total RN Hours (w/ Admin, DON)]]/Table3[[#This Row],[MDS Census]]</f>
        <v>0.5418125854993161</v>
      </c>
      <c r="I65" s="3">
        <f>Table3[[#This Row],[RN Hours (excl. Admin, DON)]]/Table3[[#This Row],[MDS Census]]</f>
        <v>0.20795759233926128</v>
      </c>
      <c r="J65" s="3">
        <f t="shared" si="1"/>
        <v>284.53777777777782</v>
      </c>
      <c r="K65" s="3">
        <f>SUM(Table3[[#This Row],[RN Hours (excl. Admin, DON)]], Table3[[#This Row],[LPN Hours (excl. Admin)]], Table3[[#This Row],[CNA Hours]], Table3[[#This Row],[NA TR Hours]], Table3[[#This Row],[Med Aide/Tech Hours]])</f>
        <v>254.14955555555559</v>
      </c>
      <c r="L65" s="3">
        <f>SUM(Table3[[#This Row],[RN Hours (excl. Admin, DON)]:[RN DON Hours]])</f>
        <v>44.007222222222232</v>
      </c>
      <c r="M65" s="3">
        <v>16.890777777777778</v>
      </c>
      <c r="N65" s="3">
        <v>22.228444444444452</v>
      </c>
      <c r="O65" s="3">
        <v>4.8879999999999999</v>
      </c>
      <c r="P65" s="3">
        <f>SUM(Table3[[#This Row],[LPN Hours (excl. Admin)]:[LPN Admin Hours]])</f>
        <v>66.128999999999991</v>
      </c>
      <c r="Q65" s="3">
        <v>62.857222222222219</v>
      </c>
      <c r="R65" s="3">
        <v>3.2717777777777775</v>
      </c>
      <c r="S65" s="3">
        <f>SUM(Table3[[#This Row],[CNA Hours]], Table3[[#This Row],[NA TR Hours]], Table3[[#This Row],[Med Aide/Tech Hours]])</f>
        <v>174.4015555555556</v>
      </c>
      <c r="T65" s="3">
        <v>138.44566666666668</v>
      </c>
      <c r="U65" s="3">
        <v>19.03466666666667</v>
      </c>
      <c r="V65" s="3">
        <v>16.921222222222227</v>
      </c>
      <c r="W65" s="3">
        <f>SUM(Table3[[#This Row],[RN Hours Contract]:[Med Aide Hours Contract]])</f>
        <v>4.4444444444444446E-2</v>
      </c>
      <c r="X65" s="3">
        <v>4.4444444444444446E-2</v>
      </c>
      <c r="Y65" s="3">
        <v>0</v>
      </c>
      <c r="Z65" s="3">
        <v>0</v>
      </c>
      <c r="AA65" s="3">
        <v>0</v>
      </c>
      <c r="AB65" s="3">
        <v>0</v>
      </c>
      <c r="AC65" s="3">
        <v>0</v>
      </c>
      <c r="AD65" s="3">
        <v>0</v>
      </c>
      <c r="AE65" s="3">
        <v>0</v>
      </c>
      <c r="AF65" t="s">
        <v>63</v>
      </c>
      <c r="AG65" s="13">
        <v>4</v>
      </c>
      <c r="AQ65"/>
    </row>
    <row r="66" spans="1:43" x14ac:dyDescent="0.2">
      <c r="A66" t="s">
        <v>273</v>
      </c>
      <c r="B66" t="s">
        <v>340</v>
      </c>
      <c r="C66" t="s">
        <v>563</v>
      </c>
      <c r="D66" t="s">
        <v>694</v>
      </c>
      <c r="E66" s="3">
        <v>67.933333333333337</v>
      </c>
      <c r="F66" s="3">
        <f>Table3[[#This Row],[Total Hours Nurse Staffing]]/Table3[[#This Row],[MDS Census]]</f>
        <v>3.7622718351324824</v>
      </c>
      <c r="G66" s="3">
        <f>Table3[[#This Row],[Total Direct Care Staff Hours]]/Table3[[#This Row],[MDS Census]]</f>
        <v>3.3471720641151457</v>
      </c>
      <c r="H66" s="3">
        <f>Table3[[#This Row],[Total RN Hours (w/ Admin, DON)]]/Table3[[#This Row],[MDS Census]]</f>
        <v>0.74664376840039259</v>
      </c>
      <c r="I66" s="3">
        <f>Table3[[#This Row],[RN Hours (excl. Admin, DON)]]/Table3[[#This Row],[MDS Census]]</f>
        <v>0.33911514556754985</v>
      </c>
      <c r="J66" s="3">
        <f t="shared" si="1"/>
        <v>255.58366666666666</v>
      </c>
      <c r="K66" s="3">
        <f>SUM(Table3[[#This Row],[RN Hours (excl. Admin, DON)]], Table3[[#This Row],[LPN Hours (excl. Admin)]], Table3[[#This Row],[CNA Hours]], Table3[[#This Row],[NA TR Hours]], Table3[[#This Row],[Med Aide/Tech Hours]])</f>
        <v>227.38455555555558</v>
      </c>
      <c r="L66" s="3">
        <f>SUM(Table3[[#This Row],[RN Hours (excl. Admin, DON)]:[RN DON Hours]])</f>
        <v>50.722000000000008</v>
      </c>
      <c r="M66" s="3">
        <v>23.037222222222223</v>
      </c>
      <c r="N66" s="3">
        <v>22.112555555555559</v>
      </c>
      <c r="O66" s="3">
        <v>5.572222222222222</v>
      </c>
      <c r="P66" s="3">
        <f>SUM(Table3[[#This Row],[LPN Hours (excl. Admin)]:[LPN Admin Hours]])</f>
        <v>77.913333333333341</v>
      </c>
      <c r="Q66" s="3">
        <v>77.399000000000001</v>
      </c>
      <c r="R66" s="3">
        <v>0.51433333333333331</v>
      </c>
      <c r="S66" s="3">
        <f>SUM(Table3[[#This Row],[CNA Hours]], Table3[[#This Row],[NA TR Hours]], Table3[[#This Row],[Med Aide/Tech Hours]])</f>
        <v>126.94833333333334</v>
      </c>
      <c r="T66" s="3">
        <v>112.84511111111111</v>
      </c>
      <c r="U66" s="3">
        <v>8.4322222222222241</v>
      </c>
      <c r="V66" s="3">
        <v>5.6710000000000003</v>
      </c>
      <c r="W66" s="3">
        <f>SUM(Table3[[#This Row],[RN Hours Contract]:[Med Aide Hours Contract]])</f>
        <v>0.16666666666666666</v>
      </c>
      <c r="X66" s="3">
        <v>0.16666666666666666</v>
      </c>
      <c r="Y66" s="3">
        <v>0</v>
      </c>
      <c r="Z66" s="3">
        <v>0</v>
      </c>
      <c r="AA66" s="3">
        <v>0</v>
      </c>
      <c r="AB66" s="3">
        <v>0</v>
      </c>
      <c r="AC66" s="3">
        <v>0</v>
      </c>
      <c r="AD66" s="3">
        <v>0</v>
      </c>
      <c r="AE66" s="3">
        <v>0</v>
      </c>
      <c r="AF66" t="s">
        <v>64</v>
      </c>
      <c r="AG66" s="13">
        <v>4</v>
      </c>
      <c r="AQ66"/>
    </row>
    <row r="67" spans="1:43" x14ac:dyDescent="0.2">
      <c r="A67" t="s">
        <v>273</v>
      </c>
      <c r="B67" t="s">
        <v>341</v>
      </c>
      <c r="C67" t="s">
        <v>587</v>
      </c>
      <c r="D67" t="s">
        <v>697</v>
      </c>
      <c r="E67" s="3">
        <v>83.688888888888883</v>
      </c>
      <c r="F67" s="3">
        <f>Table3[[#This Row],[Total Hours Nurse Staffing]]/Table3[[#This Row],[MDS Census]]</f>
        <v>3.1909320233669676</v>
      </c>
      <c r="G67" s="3">
        <f>Table3[[#This Row],[Total Direct Care Staff Hours]]/Table3[[#This Row],[MDS Census]]</f>
        <v>3.0078597981943709</v>
      </c>
      <c r="H67" s="3">
        <f>Table3[[#This Row],[Total RN Hours (w/ Admin, DON)]]/Table3[[#This Row],[MDS Census]]</f>
        <v>0.53583908656399359</v>
      </c>
      <c r="I67" s="3">
        <f>Table3[[#This Row],[RN Hours (excl. Admin, DON)]]/Table3[[#This Row],[MDS Census]]</f>
        <v>0.35276686139139674</v>
      </c>
      <c r="J67" s="3">
        <f t="shared" si="1"/>
        <v>267.04555555555555</v>
      </c>
      <c r="K67" s="3">
        <f>SUM(Table3[[#This Row],[RN Hours (excl. Admin, DON)]], Table3[[#This Row],[LPN Hours (excl. Admin)]], Table3[[#This Row],[CNA Hours]], Table3[[#This Row],[NA TR Hours]], Table3[[#This Row],[Med Aide/Tech Hours]])</f>
        <v>251.72444444444443</v>
      </c>
      <c r="L67" s="3">
        <f>SUM(Table3[[#This Row],[RN Hours (excl. Admin, DON)]:[RN DON Hours]])</f>
        <v>44.843777777777774</v>
      </c>
      <c r="M67" s="3">
        <v>29.522666666666666</v>
      </c>
      <c r="N67" s="3">
        <v>10.876666666666667</v>
      </c>
      <c r="O67" s="3">
        <v>4.4444444444444446</v>
      </c>
      <c r="P67" s="3">
        <f>SUM(Table3[[#This Row],[LPN Hours (excl. Admin)]:[LPN Admin Hours]])</f>
        <v>70.974555555555554</v>
      </c>
      <c r="Q67" s="3">
        <v>70.974555555555554</v>
      </c>
      <c r="R67" s="3">
        <v>0</v>
      </c>
      <c r="S67" s="3">
        <f>SUM(Table3[[#This Row],[CNA Hours]], Table3[[#This Row],[NA TR Hours]], Table3[[#This Row],[Med Aide/Tech Hours]])</f>
        <v>151.2272222222222</v>
      </c>
      <c r="T67" s="3">
        <v>146.48788888888888</v>
      </c>
      <c r="U67" s="3">
        <v>4.7393333333333336</v>
      </c>
      <c r="V67" s="3">
        <v>0</v>
      </c>
      <c r="W67" s="3">
        <f>SUM(Table3[[#This Row],[RN Hours Contract]:[Med Aide Hours Contract]])</f>
        <v>19.099888888888884</v>
      </c>
      <c r="X67" s="3">
        <v>0</v>
      </c>
      <c r="Y67" s="3">
        <v>0</v>
      </c>
      <c r="Z67" s="3">
        <v>0</v>
      </c>
      <c r="AA67" s="3">
        <v>8.8126666666666633</v>
      </c>
      <c r="AB67" s="3">
        <v>0</v>
      </c>
      <c r="AC67" s="3">
        <v>10.287222222222219</v>
      </c>
      <c r="AD67" s="3">
        <v>0</v>
      </c>
      <c r="AE67" s="3">
        <v>0</v>
      </c>
      <c r="AF67" t="s">
        <v>65</v>
      </c>
      <c r="AG67" s="13">
        <v>4</v>
      </c>
      <c r="AQ67"/>
    </row>
    <row r="68" spans="1:43" x14ac:dyDescent="0.2">
      <c r="A68" t="s">
        <v>273</v>
      </c>
      <c r="B68" t="s">
        <v>342</v>
      </c>
      <c r="C68" t="s">
        <v>624</v>
      </c>
      <c r="D68" t="s">
        <v>773</v>
      </c>
      <c r="E68" s="3">
        <v>164.23333333333332</v>
      </c>
      <c r="F68" s="3">
        <f>Table3[[#This Row],[Total Hours Nurse Staffing]]/Table3[[#This Row],[MDS Census]]</f>
        <v>3.6913774440159668</v>
      </c>
      <c r="G68" s="3">
        <f>Table3[[#This Row],[Total Direct Care Staff Hours]]/Table3[[#This Row],[MDS Census]]</f>
        <v>3.461314525404235</v>
      </c>
      <c r="H68" s="3">
        <f>Table3[[#This Row],[Total RN Hours (w/ Admin, DON)]]/Table3[[#This Row],[MDS Census]]</f>
        <v>0.7143528854610649</v>
      </c>
      <c r="I68" s="3">
        <f>Table3[[#This Row],[RN Hours (excl. Admin, DON)]]/Table3[[#This Row],[MDS Census]]</f>
        <v>0.53209119815979977</v>
      </c>
      <c r="J68" s="3">
        <f t="shared" si="1"/>
        <v>606.24722222222226</v>
      </c>
      <c r="K68" s="3">
        <f>SUM(Table3[[#This Row],[RN Hours (excl. Admin, DON)]], Table3[[#This Row],[LPN Hours (excl. Admin)]], Table3[[#This Row],[CNA Hours]], Table3[[#This Row],[NA TR Hours]], Table3[[#This Row],[Med Aide/Tech Hours]])</f>
        <v>568.46322222222216</v>
      </c>
      <c r="L68" s="3">
        <f>SUM(Table3[[#This Row],[RN Hours (excl. Admin, DON)]:[RN DON Hours]])</f>
        <v>117.32055555555556</v>
      </c>
      <c r="M68" s="3">
        <v>87.387111111111111</v>
      </c>
      <c r="N68" s="3">
        <v>24.633555555555557</v>
      </c>
      <c r="O68" s="3">
        <v>5.2998888888888889</v>
      </c>
      <c r="P68" s="3">
        <f>SUM(Table3[[#This Row],[LPN Hours (excl. Admin)]:[LPN Admin Hours]])</f>
        <v>152.78355555555555</v>
      </c>
      <c r="Q68" s="3">
        <v>144.93299999999999</v>
      </c>
      <c r="R68" s="3">
        <v>7.8505555555555553</v>
      </c>
      <c r="S68" s="3">
        <f>SUM(Table3[[#This Row],[CNA Hours]], Table3[[#This Row],[NA TR Hours]], Table3[[#This Row],[Med Aide/Tech Hours]])</f>
        <v>336.14311111111112</v>
      </c>
      <c r="T68" s="3">
        <v>336.14311111111112</v>
      </c>
      <c r="U68" s="3">
        <v>0</v>
      </c>
      <c r="V68" s="3">
        <v>0</v>
      </c>
      <c r="W68" s="3">
        <f>SUM(Table3[[#This Row],[RN Hours Contract]:[Med Aide Hours Contract]])</f>
        <v>0</v>
      </c>
      <c r="X68" s="3">
        <v>0</v>
      </c>
      <c r="Y68" s="3">
        <v>0</v>
      </c>
      <c r="Z68" s="3">
        <v>0</v>
      </c>
      <c r="AA68" s="3">
        <v>0</v>
      </c>
      <c r="AB68" s="3">
        <v>0</v>
      </c>
      <c r="AC68" s="3">
        <v>0</v>
      </c>
      <c r="AD68" s="3">
        <v>0</v>
      </c>
      <c r="AE68" s="3">
        <v>0</v>
      </c>
      <c r="AF68" t="s">
        <v>66</v>
      </c>
      <c r="AG68" s="13">
        <v>4</v>
      </c>
      <c r="AQ68"/>
    </row>
    <row r="69" spans="1:43" x14ac:dyDescent="0.2">
      <c r="A69" t="s">
        <v>273</v>
      </c>
      <c r="B69" t="s">
        <v>343</v>
      </c>
      <c r="C69" t="s">
        <v>625</v>
      </c>
      <c r="D69" t="s">
        <v>710</v>
      </c>
      <c r="E69" s="3">
        <v>16.866666666666667</v>
      </c>
      <c r="F69" s="3">
        <f>Table3[[#This Row],[Total Hours Nurse Staffing]]/Table3[[#This Row],[MDS Census]]</f>
        <v>7.147898550724638</v>
      </c>
      <c r="G69" s="3">
        <f>Table3[[#This Row],[Total Direct Care Staff Hours]]/Table3[[#This Row],[MDS Census]]</f>
        <v>5.0832081686429511</v>
      </c>
      <c r="H69" s="3">
        <f>Table3[[#This Row],[Total RN Hours (w/ Admin, DON)]]/Table3[[#This Row],[MDS Census]]</f>
        <v>2.064690382081686</v>
      </c>
      <c r="I69" s="3">
        <f>Table3[[#This Row],[RN Hours (excl. Admin, DON)]]/Table3[[#This Row],[MDS Census]]</f>
        <v>0</v>
      </c>
      <c r="J69" s="3">
        <f t="shared" si="1"/>
        <v>120.56122222222223</v>
      </c>
      <c r="K69" s="3">
        <f>SUM(Table3[[#This Row],[RN Hours (excl. Admin, DON)]], Table3[[#This Row],[LPN Hours (excl. Admin)]], Table3[[#This Row],[CNA Hours]], Table3[[#This Row],[NA TR Hours]], Table3[[#This Row],[Med Aide/Tech Hours]])</f>
        <v>85.736777777777775</v>
      </c>
      <c r="L69" s="3">
        <f>SUM(Table3[[#This Row],[RN Hours (excl. Admin, DON)]:[RN DON Hours]])</f>
        <v>34.824444444444438</v>
      </c>
      <c r="M69" s="3">
        <v>0</v>
      </c>
      <c r="N69" s="3">
        <v>32.202222222222218</v>
      </c>
      <c r="O69" s="3">
        <v>2.6222222222222222</v>
      </c>
      <c r="P69" s="3">
        <f>SUM(Table3[[#This Row],[LPN Hours (excl. Admin)]:[LPN Admin Hours]])</f>
        <v>47.164555555555559</v>
      </c>
      <c r="Q69" s="3">
        <v>47.164555555555559</v>
      </c>
      <c r="R69" s="3">
        <v>0</v>
      </c>
      <c r="S69" s="3">
        <f>SUM(Table3[[#This Row],[CNA Hours]], Table3[[#This Row],[NA TR Hours]], Table3[[#This Row],[Med Aide/Tech Hours]])</f>
        <v>38.572222222222223</v>
      </c>
      <c r="T69" s="3">
        <v>38.572222222222223</v>
      </c>
      <c r="U69" s="3">
        <v>0</v>
      </c>
      <c r="V69" s="3">
        <v>0</v>
      </c>
      <c r="W69" s="3">
        <f>SUM(Table3[[#This Row],[RN Hours Contract]:[Med Aide Hours Contract]])</f>
        <v>0</v>
      </c>
      <c r="X69" s="3">
        <v>0</v>
      </c>
      <c r="Y69" s="3">
        <v>0</v>
      </c>
      <c r="Z69" s="3">
        <v>0</v>
      </c>
      <c r="AA69" s="3">
        <v>0</v>
      </c>
      <c r="AB69" s="3">
        <v>0</v>
      </c>
      <c r="AC69" s="3">
        <v>0</v>
      </c>
      <c r="AD69" s="3">
        <v>0</v>
      </c>
      <c r="AE69" s="3">
        <v>0</v>
      </c>
      <c r="AF69" t="s">
        <v>67</v>
      </c>
      <c r="AG69" s="13">
        <v>4</v>
      </c>
      <c r="AQ69"/>
    </row>
    <row r="70" spans="1:43" x14ac:dyDescent="0.2">
      <c r="A70" t="s">
        <v>273</v>
      </c>
      <c r="B70" t="s">
        <v>344</v>
      </c>
      <c r="C70" t="s">
        <v>619</v>
      </c>
      <c r="D70" t="s">
        <v>717</v>
      </c>
      <c r="E70" s="3">
        <v>75.911111111111111</v>
      </c>
      <c r="F70" s="3">
        <f>Table3[[#This Row],[Total Hours Nurse Staffing]]/Table3[[#This Row],[MDS Census]]</f>
        <v>3.5856293911007033</v>
      </c>
      <c r="G70" s="3">
        <f>Table3[[#This Row],[Total Direct Care Staff Hours]]/Table3[[#This Row],[MDS Census]]</f>
        <v>3.1604376463700232</v>
      </c>
      <c r="H70" s="3">
        <f>Table3[[#This Row],[Total RN Hours (w/ Admin, DON)]]/Table3[[#This Row],[MDS Census]]</f>
        <v>0.61752488290398133</v>
      </c>
      <c r="I70" s="3">
        <f>Table3[[#This Row],[RN Hours (excl. Admin, DON)]]/Table3[[#This Row],[MDS Census]]</f>
        <v>0.42710772833723654</v>
      </c>
      <c r="J70" s="3">
        <f t="shared" si="1"/>
        <v>272.18911111111117</v>
      </c>
      <c r="K70" s="3">
        <f>SUM(Table3[[#This Row],[RN Hours (excl. Admin, DON)]], Table3[[#This Row],[LPN Hours (excl. Admin)]], Table3[[#This Row],[CNA Hours]], Table3[[#This Row],[NA TR Hours]], Table3[[#This Row],[Med Aide/Tech Hours]])</f>
        <v>239.91233333333332</v>
      </c>
      <c r="L70" s="3">
        <f>SUM(Table3[[#This Row],[RN Hours (excl. Admin, DON)]:[RN DON Hours]])</f>
        <v>46.877000000000002</v>
      </c>
      <c r="M70" s="3">
        <v>32.422222222222224</v>
      </c>
      <c r="N70" s="3">
        <v>9.0325555555555557</v>
      </c>
      <c r="O70" s="3">
        <v>5.4222222222222225</v>
      </c>
      <c r="P70" s="3">
        <f>SUM(Table3[[#This Row],[LPN Hours (excl. Admin)]:[LPN Admin Hours]])</f>
        <v>52.86855555555556</v>
      </c>
      <c r="Q70" s="3">
        <v>35.046555555555557</v>
      </c>
      <c r="R70" s="3">
        <v>17.822000000000006</v>
      </c>
      <c r="S70" s="3">
        <f>SUM(Table3[[#This Row],[CNA Hours]], Table3[[#This Row],[NA TR Hours]], Table3[[#This Row],[Med Aide/Tech Hours]])</f>
        <v>172.44355555555558</v>
      </c>
      <c r="T70" s="3">
        <v>125.13466666666667</v>
      </c>
      <c r="U70" s="3">
        <v>47.308888888888887</v>
      </c>
      <c r="V70" s="3">
        <v>0</v>
      </c>
      <c r="W70" s="3">
        <f>SUM(Table3[[#This Row],[RN Hours Contract]:[Med Aide Hours Contract]])</f>
        <v>13.744444444444444</v>
      </c>
      <c r="X70" s="3">
        <v>0</v>
      </c>
      <c r="Y70" s="3">
        <v>0</v>
      </c>
      <c r="Z70" s="3">
        <v>0</v>
      </c>
      <c r="AA70" s="3">
        <v>0.22222222222222221</v>
      </c>
      <c r="AB70" s="3">
        <v>0</v>
      </c>
      <c r="AC70" s="3">
        <v>13.522222222222222</v>
      </c>
      <c r="AD70" s="3">
        <v>0</v>
      </c>
      <c r="AE70" s="3">
        <v>0</v>
      </c>
      <c r="AF70" t="s">
        <v>68</v>
      </c>
      <c r="AG70" s="13">
        <v>4</v>
      </c>
      <c r="AQ70"/>
    </row>
    <row r="71" spans="1:43" x14ac:dyDescent="0.2">
      <c r="A71" t="s">
        <v>273</v>
      </c>
      <c r="B71" t="s">
        <v>345</v>
      </c>
      <c r="C71" t="s">
        <v>545</v>
      </c>
      <c r="D71" t="s">
        <v>715</v>
      </c>
      <c r="E71" s="3">
        <v>93.9</v>
      </c>
      <c r="F71" s="3">
        <f>Table3[[#This Row],[Total Hours Nurse Staffing]]/Table3[[#This Row],[MDS Census]]</f>
        <v>3.7535510590462668</v>
      </c>
      <c r="G71" s="3">
        <f>Table3[[#This Row],[Total Direct Care Staff Hours]]/Table3[[#This Row],[MDS Census]]</f>
        <v>3.6356951840018925</v>
      </c>
      <c r="H71" s="3">
        <f>Table3[[#This Row],[Total RN Hours (w/ Admin, DON)]]/Table3[[#This Row],[MDS Census]]</f>
        <v>0.62288486569636736</v>
      </c>
      <c r="I71" s="3">
        <f>Table3[[#This Row],[RN Hours (excl. Admin, DON)]]/Table3[[#This Row],[MDS Census]]</f>
        <v>0.5050289906519938</v>
      </c>
      <c r="J71" s="3">
        <f t="shared" si="1"/>
        <v>352.45844444444447</v>
      </c>
      <c r="K71" s="3">
        <f>SUM(Table3[[#This Row],[RN Hours (excl. Admin, DON)]], Table3[[#This Row],[LPN Hours (excl. Admin)]], Table3[[#This Row],[CNA Hours]], Table3[[#This Row],[NA TR Hours]], Table3[[#This Row],[Med Aide/Tech Hours]])</f>
        <v>341.39177777777775</v>
      </c>
      <c r="L71" s="3">
        <f>SUM(Table3[[#This Row],[RN Hours (excl. Admin, DON)]:[RN DON Hours]])</f>
        <v>58.488888888888894</v>
      </c>
      <c r="M71" s="3">
        <v>47.422222222222224</v>
      </c>
      <c r="N71" s="3">
        <v>5.6</v>
      </c>
      <c r="O71" s="3">
        <v>5.4666666666666668</v>
      </c>
      <c r="P71" s="3">
        <f>SUM(Table3[[#This Row],[LPN Hours (excl. Admin)]:[LPN Admin Hours]])</f>
        <v>114.70122222222223</v>
      </c>
      <c r="Q71" s="3">
        <v>114.70122222222223</v>
      </c>
      <c r="R71" s="3">
        <v>0</v>
      </c>
      <c r="S71" s="3">
        <f>SUM(Table3[[#This Row],[CNA Hours]], Table3[[#This Row],[NA TR Hours]], Table3[[#This Row],[Med Aide/Tech Hours]])</f>
        <v>179.26833333333332</v>
      </c>
      <c r="T71" s="3">
        <v>179.26833333333332</v>
      </c>
      <c r="U71" s="3">
        <v>0</v>
      </c>
      <c r="V71" s="3">
        <v>0</v>
      </c>
      <c r="W71" s="3">
        <f>SUM(Table3[[#This Row],[RN Hours Contract]:[Med Aide Hours Contract]])</f>
        <v>0</v>
      </c>
      <c r="X71" s="3">
        <v>0</v>
      </c>
      <c r="Y71" s="3">
        <v>0</v>
      </c>
      <c r="Z71" s="3">
        <v>0</v>
      </c>
      <c r="AA71" s="3">
        <v>0</v>
      </c>
      <c r="AB71" s="3">
        <v>0</v>
      </c>
      <c r="AC71" s="3">
        <v>0</v>
      </c>
      <c r="AD71" s="3">
        <v>0</v>
      </c>
      <c r="AE71" s="3">
        <v>0</v>
      </c>
      <c r="AF71" t="s">
        <v>69</v>
      </c>
      <c r="AG71" s="13">
        <v>4</v>
      </c>
      <c r="AQ71"/>
    </row>
    <row r="72" spans="1:43" x14ac:dyDescent="0.2">
      <c r="A72" t="s">
        <v>273</v>
      </c>
      <c r="B72" t="s">
        <v>346</v>
      </c>
      <c r="C72" t="s">
        <v>563</v>
      </c>
      <c r="D72" t="s">
        <v>694</v>
      </c>
      <c r="E72" s="3">
        <v>39.533333333333331</v>
      </c>
      <c r="F72" s="3">
        <f>Table3[[#This Row],[Total Hours Nurse Staffing]]/Table3[[#This Row],[MDS Census]]</f>
        <v>4.0736874648679029</v>
      </c>
      <c r="G72" s="3">
        <f>Table3[[#This Row],[Total Direct Care Staff Hours]]/Table3[[#This Row],[MDS Census]]</f>
        <v>3.657380550871276</v>
      </c>
      <c r="H72" s="3">
        <f>Table3[[#This Row],[Total RN Hours (w/ Admin, DON)]]/Table3[[#This Row],[MDS Census]]</f>
        <v>1.0326082068577853</v>
      </c>
      <c r="I72" s="3">
        <f>Table3[[#This Row],[RN Hours (excl. Admin, DON)]]/Table3[[#This Row],[MDS Census]]</f>
        <v>0.90477234401349083</v>
      </c>
      <c r="J72" s="3">
        <f t="shared" si="1"/>
        <v>161.04644444444443</v>
      </c>
      <c r="K72" s="3">
        <f>SUM(Table3[[#This Row],[RN Hours (excl. Admin, DON)]], Table3[[#This Row],[LPN Hours (excl. Admin)]], Table3[[#This Row],[CNA Hours]], Table3[[#This Row],[NA TR Hours]], Table3[[#This Row],[Med Aide/Tech Hours]])</f>
        <v>144.58844444444443</v>
      </c>
      <c r="L72" s="3">
        <f>SUM(Table3[[#This Row],[RN Hours (excl. Admin, DON)]:[RN DON Hours]])</f>
        <v>40.822444444444443</v>
      </c>
      <c r="M72" s="3">
        <v>35.768666666666668</v>
      </c>
      <c r="N72" s="3">
        <v>0</v>
      </c>
      <c r="O72" s="3">
        <v>5.0537777777777784</v>
      </c>
      <c r="P72" s="3">
        <f>SUM(Table3[[#This Row],[LPN Hours (excl. Admin)]:[LPN Admin Hours]])</f>
        <v>30.285222222222224</v>
      </c>
      <c r="Q72" s="3">
        <v>18.881</v>
      </c>
      <c r="R72" s="3">
        <v>11.404222222222224</v>
      </c>
      <c r="S72" s="3">
        <f>SUM(Table3[[#This Row],[CNA Hours]], Table3[[#This Row],[NA TR Hours]], Table3[[#This Row],[Med Aide/Tech Hours]])</f>
        <v>89.938777777777787</v>
      </c>
      <c r="T72" s="3">
        <v>88.169666666666672</v>
      </c>
      <c r="U72" s="3">
        <v>1.7691111111111111</v>
      </c>
      <c r="V72" s="3">
        <v>0</v>
      </c>
      <c r="W72" s="3">
        <f>SUM(Table3[[#This Row],[RN Hours Contract]:[Med Aide Hours Contract]])</f>
        <v>1.7143333333333335</v>
      </c>
      <c r="X72" s="3">
        <v>0</v>
      </c>
      <c r="Y72" s="3">
        <v>0</v>
      </c>
      <c r="Z72" s="3">
        <v>0</v>
      </c>
      <c r="AA72" s="3">
        <v>1.7143333333333335</v>
      </c>
      <c r="AB72" s="3">
        <v>0</v>
      </c>
      <c r="AC72" s="3">
        <v>0</v>
      </c>
      <c r="AD72" s="3">
        <v>0</v>
      </c>
      <c r="AE72" s="3">
        <v>0</v>
      </c>
      <c r="AF72" t="s">
        <v>70</v>
      </c>
      <c r="AG72" s="13">
        <v>4</v>
      </c>
      <c r="AQ72"/>
    </row>
    <row r="73" spans="1:43" x14ac:dyDescent="0.2">
      <c r="A73" t="s">
        <v>273</v>
      </c>
      <c r="B73" t="s">
        <v>347</v>
      </c>
      <c r="C73" t="s">
        <v>563</v>
      </c>
      <c r="D73" t="s">
        <v>694</v>
      </c>
      <c r="E73" s="3">
        <v>75.86666666666666</v>
      </c>
      <c r="F73" s="3">
        <f>Table3[[#This Row],[Total Hours Nurse Staffing]]/Table3[[#This Row],[MDS Census]]</f>
        <v>3.13430726420621</v>
      </c>
      <c r="G73" s="3">
        <f>Table3[[#This Row],[Total Direct Care Staff Hours]]/Table3[[#This Row],[MDS Census]]</f>
        <v>2.9073740480374926</v>
      </c>
      <c r="H73" s="3">
        <f>Table3[[#This Row],[Total RN Hours (w/ Admin, DON)]]/Table3[[#This Row],[MDS Census]]</f>
        <v>0.48740480374926781</v>
      </c>
      <c r="I73" s="3">
        <f>Table3[[#This Row],[RN Hours (excl. Admin, DON)]]/Table3[[#This Row],[MDS Census]]</f>
        <v>0.33823960164030464</v>
      </c>
      <c r="J73" s="3">
        <f t="shared" si="1"/>
        <v>237.78944444444443</v>
      </c>
      <c r="K73" s="3">
        <f>SUM(Table3[[#This Row],[RN Hours (excl. Admin, DON)]], Table3[[#This Row],[LPN Hours (excl. Admin)]], Table3[[#This Row],[CNA Hours]], Table3[[#This Row],[NA TR Hours]], Table3[[#This Row],[Med Aide/Tech Hours]])</f>
        <v>220.57277777777776</v>
      </c>
      <c r="L73" s="3">
        <f>SUM(Table3[[#This Row],[RN Hours (excl. Admin, DON)]:[RN DON Hours]])</f>
        <v>36.977777777777781</v>
      </c>
      <c r="M73" s="3">
        <v>25.661111111111111</v>
      </c>
      <c r="N73" s="3">
        <v>6.1611111111111114</v>
      </c>
      <c r="O73" s="3">
        <v>5.1555555555555559</v>
      </c>
      <c r="P73" s="3">
        <f>SUM(Table3[[#This Row],[LPN Hours (excl. Admin)]:[LPN Admin Hours]])</f>
        <v>75.041666666666671</v>
      </c>
      <c r="Q73" s="3">
        <v>69.141666666666666</v>
      </c>
      <c r="R73" s="3">
        <v>5.9</v>
      </c>
      <c r="S73" s="3">
        <f>SUM(Table3[[#This Row],[CNA Hours]], Table3[[#This Row],[NA TR Hours]], Table3[[#This Row],[Med Aide/Tech Hours]])</f>
        <v>125.77</v>
      </c>
      <c r="T73" s="3">
        <v>109.18855555555555</v>
      </c>
      <c r="U73" s="3">
        <v>0.9675555555555555</v>
      </c>
      <c r="V73" s="3">
        <v>15.613888888888889</v>
      </c>
      <c r="W73" s="3">
        <f>SUM(Table3[[#This Row],[RN Hours Contract]:[Med Aide Hours Contract]])</f>
        <v>7.2941111111111088</v>
      </c>
      <c r="X73" s="3">
        <v>1.3444444444444446</v>
      </c>
      <c r="Y73" s="3">
        <v>0.82777777777777772</v>
      </c>
      <c r="Z73" s="3">
        <v>0</v>
      </c>
      <c r="AA73" s="3">
        <v>7.7777777777777779E-2</v>
      </c>
      <c r="AB73" s="3">
        <v>0</v>
      </c>
      <c r="AC73" s="3">
        <v>5.0441111111111088</v>
      </c>
      <c r="AD73" s="3">
        <v>0</v>
      </c>
      <c r="AE73" s="3">
        <v>0</v>
      </c>
      <c r="AF73" t="s">
        <v>71</v>
      </c>
      <c r="AG73" s="13">
        <v>4</v>
      </c>
      <c r="AQ73"/>
    </row>
    <row r="74" spans="1:43" x14ac:dyDescent="0.2">
      <c r="A74" t="s">
        <v>273</v>
      </c>
      <c r="B74" t="s">
        <v>348</v>
      </c>
      <c r="C74" t="s">
        <v>626</v>
      </c>
      <c r="D74" t="s">
        <v>774</v>
      </c>
      <c r="E74" s="3">
        <v>65.888888888888886</v>
      </c>
      <c r="F74" s="3">
        <f>Table3[[#This Row],[Total Hours Nurse Staffing]]/Table3[[#This Row],[MDS Census]]</f>
        <v>4.073988195615514</v>
      </c>
      <c r="G74" s="3">
        <f>Table3[[#This Row],[Total Direct Care Staff Hours]]/Table3[[#This Row],[MDS Census]]</f>
        <v>3.8319983136593589</v>
      </c>
      <c r="H74" s="3">
        <f>Table3[[#This Row],[Total RN Hours (w/ Admin, DON)]]/Table3[[#This Row],[MDS Census]]</f>
        <v>0.52622259696458695</v>
      </c>
      <c r="I74" s="3">
        <f>Table3[[#This Row],[RN Hours (excl. Admin, DON)]]/Table3[[#This Row],[MDS Census]]</f>
        <v>0.4445193929173693</v>
      </c>
      <c r="J74" s="3">
        <f t="shared" si="1"/>
        <v>268.43055555555554</v>
      </c>
      <c r="K74" s="3">
        <f>SUM(Table3[[#This Row],[RN Hours (excl. Admin, DON)]], Table3[[#This Row],[LPN Hours (excl. Admin)]], Table3[[#This Row],[CNA Hours]], Table3[[#This Row],[NA TR Hours]], Table3[[#This Row],[Med Aide/Tech Hours]])</f>
        <v>252.48611111111109</v>
      </c>
      <c r="L74" s="3">
        <f>SUM(Table3[[#This Row],[RN Hours (excl. Admin, DON)]:[RN DON Hours]])</f>
        <v>34.672222222222224</v>
      </c>
      <c r="M74" s="3">
        <v>29.288888888888888</v>
      </c>
      <c r="N74" s="3">
        <v>0</v>
      </c>
      <c r="O74" s="3">
        <v>5.3833333333333337</v>
      </c>
      <c r="P74" s="3">
        <f>SUM(Table3[[#This Row],[LPN Hours (excl. Admin)]:[LPN Admin Hours]])</f>
        <v>58.961111111111109</v>
      </c>
      <c r="Q74" s="3">
        <v>48.4</v>
      </c>
      <c r="R74" s="3">
        <v>10.561111111111112</v>
      </c>
      <c r="S74" s="3">
        <f>SUM(Table3[[#This Row],[CNA Hours]], Table3[[#This Row],[NA TR Hours]], Table3[[#This Row],[Med Aide/Tech Hours]])</f>
        <v>174.79722222222222</v>
      </c>
      <c r="T74" s="3">
        <v>136.20155555555556</v>
      </c>
      <c r="U74" s="3">
        <v>18.172222222222221</v>
      </c>
      <c r="V74" s="3">
        <v>20.423444444444446</v>
      </c>
      <c r="W74" s="3">
        <f>SUM(Table3[[#This Row],[RN Hours Contract]:[Med Aide Hours Contract]])</f>
        <v>0</v>
      </c>
      <c r="X74" s="3">
        <v>0</v>
      </c>
      <c r="Y74" s="3">
        <v>0</v>
      </c>
      <c r="Z74" s="3">
        <v>0</v>
      </c>
      <c r="AA74" s="3">
        <v>0</v>
      </c>
      <c r="AB74" s="3">
        <v>0</v>
      </c>
      <c r="AC74" s="3">
        <v>0</v>
      </c>
      <c r="AD74" s="3">
        <v>0</v>
      </c>
      <c r="AE74" s="3">
        <v>0</v>
      </c>
      <c r="AF74" t="s">
        <v>72</v>
      </c>
      <c r="AG74" s="13">
        <v>4</v>
      </c>
      <c r="AQ74"/>
    </row>
    <row r="75" spans="1:43" x14ac:dyDescent="0.2">
      <c r="A75" t="s">
        <v>273</v>
      </c>
      <c r="B75" t="s">
        <v>349</v>
      </c>
      <c r="C75" t="s">
        <v>563</v>
      </c>
      <c r="D75" t="s">
        <v>694</v>
      </c>
      <c r="E75" s="3">
        <v>167.04444444444445</v>
      </c>
      <c r="F75" s="3">
        <f>Table3[[#This Row],[Total Hours Nurse Staffing]]/Table3[[#This Row],[MDS Census]]</f>
        <v>3.4919189836370887</v>
      </c>
      <c r="G75" s="3">
        <f>Table3[[#This Row],[Total Direct Care Staff Hours]]/Table3[[#This Row],[MDS Census]]</f>
        <v>3.2130590661168021</v>
      </c>
      <c r="H75" s="3">
        <f>Table3[[#This Row],[Total RN Hours (w/ Admin, DON)]]/Table3[[#This Row],[MDS Census]]</f>
        <v>0.40869695357190372</v>
      </c>
      <c r="I75" s="3">
        <f>Table3[[#This Row],[RN Hours (excl. Admin, DON)]]/Table3[[#This Row],[MDS Census]]</f>
        <v>0.32925502195024614</v>
      </c>
      <c r="J75" s="3">
        <f t="shared" si="1"/>
        <v>583.30566666666664</v>
      </c>
      <c r="K75" s="3">
        <f>SUM(Table3[[#This Row],[RN Hours (excl. Admin, DON)]], Table3[[#This Row],[LPN Hours (excl. Admin)]], Table3[[#This Row],[CNA Hours]], Table3[[#This Row],[NA TR Hours]], Table3[[#This Row],[Med Aide/Tech Hours]])</f>
        <v>536.72366666666676</v>
      </c>
      <c r="L75" s="3">
        <f>SUM(Table3[[#This Row],[RN Hours (excl. Admin, DON)]:[RN DON Hours]])</f>
        <v>68.270555555555561</v>
      </c>
      <c r="M75" s="3">
        <v>55.000222222222227</v>
      </c>
      <c r="N75" s="3">
        <v>7.5814444444444451</v>
      </c>
      <c r="O75" s="3">
        <v>5.6888888888888891</v>
      </c>
      <c r="P75" s="3">
        <f>SUM(Table3[[#This Row],[LPN Hours (excl. Admin)]:[LPN Admin Hours]])</f>
        <v>191.54466666666667</v>
      </c>
      <c r="Q75" s="3">
        <v>158.233</v>
      </c>
      <c r="R75" s="3">
        <v>33.311666666666667</v>
      </c>
      <c r="S75" s="3">
        <f>SUM(Table3[[#This Row],[CNA Hours]], Table3[[#This Row],[NA TR Hours]], Table3[[#This Row],[Med Aide/Tech Hours]])</f>
        <v>323.49044444444445</v>
      </c>
      <c r="T75" s="3">
        <v>319.25400000000002</v>
      </c>
      <c r="U75" s="3">
        <v>0</v>
      </c>
      <c r="V75" s="3">
        <v>4.2364444444444436</v>
      </c>
      <c r="W75" s="3">
        <f>SUM(Table3[[#This Row],[RN Hours Contract]:[Med Aide Hours Contract]])</f>
        <v>212.41099999999992</v>
      </c>
      <c r="X75" s="3">
        <v>3.0891111111111109</v>
      </c>
      <c r="Y75" s="3">
        <v>0</v>
      </c>
      <c r="Z75" s="3">
        <v>0</v>
      </c>
      <c r="AA75" s="3">
        <v>50.749777777777773</v>
      </c>
      <c r="AB75" s="3">
        <v>0</v>
      </c>
      <c r="AC75" s="3">
        <v>158.57211111111104</v>
      </c>
      <c r="AD75" s="3">
        <v>0</v>
      </c>
      <c r="AE75" s="3">
        <v>0</v>
      </c>
      <c r="AF75" t="s">
        <v>73</v>
      </c>
      <c r="AG75" s="13">
        <v>4</v>
      </c>
      <c r="AQ75"/>
    </row>
    <row r="76" spans="1:43" x14ac:dyDescent="0.2">
      <c r="A76" t="s">
        <v>273</v>
      </c>
      <c r="B76" t="s">
        <v>350</v>
      </c>
      <c r="C76" t="s">
        <v>627</v>
      </c>
      <c r="D76" t="s">
        <v>738</v>
      </c>
      <c r="E76" s="3">
        <v>107.96666666666667</v>
      </c>
      <c r="F76" s="3">
        <f>Table3[[#This Row],[Total Hours Nurse Staffing]]/Table3[[#This Row],[MDS Census]]</f>
        <v>3.6795698260780072</v>
      </c>
      <c r="G76" s="3">
        <f>Table3[[#This Row],[Total Direct Care Staff Hours]]/Table3[[#This Row],[MDS Census]]</f>
        <v>3.3313810846969232</v>
      </c>
      <c r="H76" s="3">
        <f>Table3[[#This Row],[Total RN Hours (w/ Admin, DON)]]/Table3[[#This Row],[MDS Census]]</f>
        <v>0.92938870021611597</v>
      </c>
      <c r="I76" s="3">
        <f>Table3[[#This Row],[RN Hours (excl. Admin, DON)]]/Table3[[#This Row],[MDS Census]]</f>
        <v>0.64782031491200986</v>
      </c>
      <c r="J76" s="3">
        <f t="shared" si="1"/>
        <v>397.27088888888886</v>
      </c>
      <c r="K76" s="3">
        <f>SUM(Table3[[#This Row],[RN Hours (excl. Admin, DON)]], Table3[[#This Row],[LPN Hours (excl. Admin)]], Table3[[#This Row],[CNA Hours]], Table3[[#This Row],[NA TR Hours]], Table3[[#This Row],[Med Aide/Tech Hours]])</f>
        <v>359.67811111111115</v>
      </c>
      <c r="L76" s="3">
        <f>SUM(Table3[[#This Row],[RN Hours (excl. Admin, DON)]:[RN DON Hours]])</f>
        <v>100.34299999999999</v>
      </c>
      <c r="M76" s="3">
        <v>69.942999999999998</v>
      </c>
      <c r="N76" s="3">
        <v>24.888888888888889</v>
      </c>
      <c r="O76" s="3">
        <v>5.5111111111111111</v>
      </c>
      <c r="P76" s="3">
        <f>SUM(Table3[[#This Row],[LPN Hours (excl. Admin)]:[LPN Admin Hours]])</f>
        <v>63.989333333333327</v>
      </c>
      <c r="Q76" s="3">
        <v>56.79655555555555</v>
      </c>
      <c r="R76" s="3">
        <v>7.1927777777777759</v>
      </c>
      <c r="S76" s="3">
        <f>SUM(Table3[[#This Row],[CNA Hours]], Table3[[#This Row],[NA TR Hours]], Table3[[#This Row],[Med Aide/Tech Hours]])</f>
        <v>232.93855555555555</v>
      </c>
      <c r="T76" s="3">
        <v>187.87377777777778</v>
      </c>
      <c r="U76" s="3">
        <v>17.472555555555559</v>
      </c>
      <c r="V76" s="3">
        <v>27.592222222222208</v>
      </c>
      <c r="W76" s="3">
        <f>SUM(Table3[[#This Row],[RN Hours Contract]:[Med Aide Hours Contract]])</f>
        <v>14.288444444444444</v>
      </c>
      <c r="X76" s="3">
        <v>9.0093333333333341</v>
      </c>
      <c r="Y76" s="3">
        <v>0</v>
      </c>
      <c r="Z76" s="3">
        <v>0</v>
      </c>
      <c r="AA76" s="3">
        <v>4.3855555555555563</v>
      </c>
      <c r="AB76" s="3">
        <v>4.4444444444444446E-2</v>
      </c>
      <c r="AC76" s="3">
        <v>0.84911111111111115</v>
      </c>
      <c r="AD76" s="3">
        <v>0</v>
      </c>
      <c r="AE76" s="3">
        <v>0</v>
      </c>
      <c r="AF76" t="s">
        <v>74</v>
      </c>
      <c r="AG76" s="13">
        <v>4</v>
      </c>
      <c r="AQ76"/>
    </row>
    <row r="77" spans="1:43" x14ac:dyDescent="0.2">
      <c r="A77" t="s">
        <v>273</v>
      </c>
      <c r="B77" t="s">
        <v>351</v>
      </c>
      <c r="C77" t="s">
        <v>600</v>
      </c>
      <c r="D77" t="s">
        <v>727</v>
      </c>
      <c r="E77" s="3">
        <v>111</v>
      </c>
      <c r="F77" s="3">
        <f>Table3[[#This Row],[Total Hours Nurse Staffing]]/Table3[[#This Row],[MDS Census]]</f>
        <v>3.6698358358358361</v>
      </c>
      <c r="G77" s="3">
        <f>Table3[[#This Row],[Total Direct Care Staff Hours]]/Table3[[#This Row],[MDS Census]]</f>
        <v>3.3766266266266265</v>
      </c>
      <c r="H77" s="3">
        <f>Table3[[#This Row],[Total RN Hours (w/ Admin, DON)]]/Table3[[#This Row],[MDS Census]]</f>
        <v>0.69096596596596593</v>
      </c>
      <c r="I77" s="3">
        <f>Table3[[#This Row],[RN Hours (excl. Admin, DON)]]/Table3[[#This Row],[MDS Census]]</f>
        <v>0.52760260260260261</v>
      </c>
      <c r="J77" s="3">
        <f t="shared" si="1"/>
        <v>407.35177777777778</v>
      </c>
      <c r="K77" s="3">
        <f>SUM(Table3[[#This Row],[RN Hours (excl. Admin, DON)]], Table3[[#This Row],[LPN Hours (excl. Admin)]], Table3[[#This Row],[CNA Hours]], Table3[[#This Row],[NA TR Hours]], Table3[[#This Row],[Med Aide/Tech Hours]])</f>
        <v>374.80555555555554</v>
      </c>
      <c r="L77" s="3">
        <f>SUM(Table3[[#This Row],[RN Hours (excl. Admin, DON)]:[RN DON Hours]])</f>
        <v>76.697222222222223</v>
      </c>
      <c r="M77" s="3">
        <v>58.56388888888889</v>
      </c>
      <c r="N77" s="3">
        <v>12.561111111111112</v>
      </c>
      <c r="O77" s="3">
        <v>5.572222222222222</v>
      </c>
      <c r="P77" s="3">
        <f>SUM(Table3[[#This Row],[LPN Hours (excl. Admin)]:[LPN Admin Hours]])</f>
        <v>115.95733333333334</v>
      </c>
      <c r="Q77" s="3">
        <v>101.54444444444445</v>
      </c>
      <c r="R77" s="3">
        <v>14.41288888888889</v>
      </c>
      <c r="S77" s="3">
        <f>SUM(Table3[[#This Row],[CNA Hours]], Table3[[#This Row],[NA TR Hours]], Table3[[#This Row],[Med Aide/Tech Hours]])</f>
        <v>214.69722222222219</v>
      </c>
      <c r="T77" s="3">
        <v>191.1611111111111</v>
      </c>
      <c r="U77" s="3">
        <v>0</v>
      </c>
      <c r="V77" s="3">
        <v>23.536111111111111</v>
      </c>
      <c r="W77" s="3">
        <f>SUM(Table3[[#This Row],[RN Hours Contract]:[Med Aide Hours Contract]])</f>
        <v>17.916666666666668</v>
      </c>
      <c r="X77" s="3">
        <v>0</v>
      </c>
      <c r="Y77" s="3">
        <v>0</v>
      </c>
      <c r="Z77" s="3">
        <v>0</v>
      </c>
      <c r="AA77" s="3">
        <v>16.286111111111111</v>
      </c>
      <c r="AB77" s="3">
        <v>0</v>
      </c>
      <c r="AC77" s="3">
        <v>1.6305555555555555</v>
      </c>
      <c r="AD77" s="3">
        <v>0</v>
      </c>
      <c r="AE77" s="3">
        <v>0</v>
      </c>
      <c r="AF77" t="s">
        <v>75</v>
      </c>
      <c r="AG77" s="13">
        <v>4</v>
      </c>
      <c r="AQ77"/>
    </row>
    <row r="78" spans="1:43" x14ac:dyDescent="0.2">
      <c r="A78" t="s">
        <v>273</v>
      </c>
      <c r="B78" t="s">
        <v>352</v>
      </c>
      <c r="C78" t="s">
        <v>580</v>
      </c>
      <c r="D78" t="s">
        <v>775</v>
      </c>
      <c r="E78" s="3">
        <v>9.5888888888888886</v>
      </c>
      <c r="F78" s="3">
        <f>Table3[[#This Row],[Total Hours Nurse Staffing]]/Table3[[#This Row],[MDS Census]]</f>
        <v>7.3406720741599072</v>
      </c>
      <c r="G78" s="3">
        <f>Table3[[#This Row],[Total Direct Care Staff Hours]]/Table3[[#This Row],[MDS Census]]</f>
        <v>6.2360950173812277</v>
      </c>
      <c r="H78" s="3">
        <f>Table3[[#This Row],[Total RN Hours (w/ Admin, DON)]]/Table3[[#This Row],[MDS Census]]</f>
        <v>3.0880648899188876</v>
      </c>
      <c r="I78" s="3">
        <f>Table3[[#This Row],[RN Hours (excl. Admin, DON)]]/Table3[[#This Row],[MDS Census]]</f>
        <v>1.9834878331402088</v>
      </c>
      <c r="J78" s="3">
        <f t="shared" si="1"/>
        <v>70.388888888888886</v>
      </c>
      <c r="K78" s="3">
        <f>SUM(Table3[[#This Row],[RN Hours (excl. Admin, DON)]], Table3[[#This Row],[LPN Hours (excl. Admin)]], Table3[[#This Row],[CNA Hours]], Table3[[#This Row],[NA TR Hours]], Table3[[#This Row],[Med Aide/Tech Hours]])</f>
        <v>59.797222222222217</v>
      </c>
      <c r="L78" s="3">
        <f>SUM(Table3[[#This Row],[RN Hours (excl. Admin, DON)]:[RN DON Hours]])</f>
        <v>29.611111111111111</v>
      </c>
      <c r="M78" s="3">
        <v>19.019444444444446</v>
      </c>
      <c r="N78" s="3">
        <v>5.4361111111111109</v>
      </c>
      <c r="O78" s="3">
        <v>5.1555555555555559</v>
      </c>
      <c r="P78" s="3">
        <f>SUM(Table3[[#This Row],[LPN Hours (excl. Admin)]:[LPN Admin Hours]])</f>
        <v>17.530555555555555</v>
      </c>
      <c r="Q78" s="3">
        <v>17.530555555555555</v>
      </c>
      <c r="R78" s="3">
        <v>0</v>
      </c>
      <c r="S78" s="3">
        <f>SUM(Table3[[#This Row],[CNA Hours]], Table3[[#This Row],[NA TR Hours]], Table3[[#This Row],[Med Aide/Tech Hours]])</f>
        <v>23.247222222222224</v>
      </c>
      <c r="T78" s="3">
        <v>23.247222222222224</v>
      </c>
      <c r="U78" s="3">
        <v>0</v>
      </c>
      <c r="V78" s="3">
        <v>0</v>
      </c>
      <c r="W78" s="3">
        <f>SUM(Table3[[#This Row],[RN Hours Contract]:[Med Aide Hours Contract]])</f>
        <v>0</v>
      </c>
      <c r="X78" s="3">
        <v>0</v>
      </c>
      <c r="Y78" s="3">
        <v>0</v>
      </c>
      <c r="Z78" s="3">
        <v>0</v>
      </c>
      <c r="AA78" s="3">
        <v>0</v>
      </c>
      <c r="AB78" s="3">
        <v>0</v>
      </c>
      <c r="AC78" s="3">
        <v>0</v>
      </c>
      <c r="AD78" s="3">
        <v>0</v>
      </c>
      <c r="AE78" s="3">
        <v>0</v>
      </c>
      <c r="AF78" t="s">
        <v>76</v>
      </c>
      <c r="AG78" s="13">
        <v>4</v>
      </c>
      <c r="AQ78"/>
    </row>
    <row r="79" spans="1:43" x14ac:dyDescent="0.2">
      <c r="A79" t="s">
        <v>273</v>
      </c>
      <c r="B79" t="s">
        <v>353</v>
      </c>
      <c r="C79" t="s">
        <v>563</v>
      </c>
      <c r="D79" t="s">
        <v>694</v>
      </c>
      <c r="E79" s="3">
        <v>94.3</v>
      </c>
      <c r="F79" s="3">
        <f>Table3[[#This Row],[Total Hours Nurse Staffing]]/Table3[[#This Row],[MDS Census]]</f>
        <v>3.6719783197831983</v>
      </c>
      <c r="G79" s="3">
        <f>Table3[[#This Row],[Total Direct Care Staff Hours]]/Table3[[#This Row],[MDS Census]]</f>
        <v>3.395437728290327</v>
      </c>
      <c r="H79" s="3">
        <f>Table3[[#This Row],[Total RN Hours (w/ Admin, DON)]]/Table3[[#This Row],[MDS Census]]</f>
        <v>0.57466360315777076</v>
      </c>
      <c r="I79" s="3">
        <f>Table3[[#This Row],[RN Hours (excl. Admin, DON)]]/Table3[[#This Row],[MDS Census]]</f>
        <v>0.39721574172263469</v>
      </c>
      <c r="J79" s="3">
        <f t="shared" si="1"/>
        <v>346.26755555555559</v>
      </c>
      <c r="K79" s="3">
        <f>SUM(Table3[[#This Row],[RN Hours (excl. Admin, DON)]], Table3[[#This Row],[LPN Hours (excl. Admin)]], Table3[[#This Row],[CNA Hours]], Table3[[#This Row],[NA TR Hours]], Table3[[#This Row],[Med Aide/Tech Hours]])</f>
        <v>320.18977777777781</v>
      </c>
      <c r="L79" s="3">
        <f>SUM(Table3[[#This Row],[RN Hours (excl. Admin, DON)]:[RN DON Hours]])</f>
        <v>54.190777777777782</v>
      </c>
      <c r="M79" s="3">
        <v>37.457444444444448</v>
      </c>
      <c r="N79" s="3">
        <v>11.311111111111112</v>
      </c>
      <c r="O79" s="3">
        <v>5.4222222222222225</v>
      </c>
      <c r="P79" s="3">
        <f>SUM(Table3[[#This Row],[LPN Hours (excl. Admin)]:[LPN Admin Hours]])</f>
        <v>105.63188888888889</v>
      </c>
      <c r="Q79" s="3">
        <v>96.287444444444446</v>
      </c>
      <c r="R79" s="3">
        <v>9.344444444444445</v>
      </c>
      <c r="S79" s="3">
        <f>SUM(Table3[[#This Row],[CNA Hours]], Table3[[#This Row],[NA TR Hours]], Table3[[#This Row],[Med Aide/Tech Hours]])</f>
        <v>186.4448888888889</v>
      </c>
      <c r="T79" s="3">
        <v>172.43655555555557</v>
      </c>
      <c r="U79" s="3">
        <v>13.519444444444444</v>
      </c>
      <c r="V79" s="3">
        <v>0.48888888888888887</v>
      </c>
      <c r="W79" s="3">
        <f>SUM(Table3[[#This Row],[RN Hours Contract]:[Med Aide Hours Contract]])</f>
        <v>110.79533333333333</v>
      </c>
      <c r="X79" s="3">
        <v>11.624111111111112</v>
      </c>
      <c r="Y79" s="3">
        <v>0.28888888888888886</v>
      </c>
      <c r="Z79" s="3">
        <v>1.1555555555555554</v>
      </c>
      <c r="AA79" s="3">
        <v>18.690222222222225</v>
      </c>
      <c r="AB79" s="3">
        <v>0</v>
      </c>
      <c r="AC79" s="3">
        <v>78.600444444444435</v>
      </c>
      <c r="AD79" s="3">
        <v>0</v>
      </c>
      <c r="AE79" s="3">
        <v>0.43611111111111112</v>
      </c>
      <c r="AF79" t="s">
        <v>77</v>
      </c>
      <c r="AG79" s="13">
        <v>4</v>
      </c>
      <c r="AQ79"/>
    </row>
    <row r="80" spans="1:43" x14ac:dyDescent="0.2">
      <c r="A80" t="s">
        <v>273</v>
      </c>
      <c r="B80" t="s">
        <v>354</v>
      </c>
      <c r="C80" t="s">
        <v>628</v>
      </c>
      <c r="D80" t="s">
        <v>776</v>
      </c>
      <c r="E80" s="3">
        <v>87.577777777777783</v>
      </c>
      <c r="F80" s="3">
        <f>Table3[[#This Row],[Total Hours Nurse Staffing]]/Table3[[#This Row],[MDS Census]]</f>
        <v>3.6822100989596551</v>
      </c>
      <c r="G80" s="3">
        <f>Table3[[#This Row],[Total Direct Care Staff Hours]]/Table3[[#This Row],[MDS Census]]</f>
        <v>3.3044328850545543</v>
      </c>
      <c r="H80" s="3">
        <f>Table3[[#This Row],[Total RN Hours (w/ Admin, DON)]]/Table3[[#This Row],[MDS Census]]</f>
        <v>0.66692083227607202</v>
      </c>
      <c r="I80" s="3">
        <f>Table3[[#This Row],[RN Hours (excl. Admin, DON)]]/Table3[[#This Row],[MDS Census]]</f>
        <v>0.42117356001014972</v>
      </c>
      <c r="J80" s="3">
        <f t="shared" si="1"/>
        <v>322.47977777777783</v>
      </c>
      <c r="K80" s="3">
        <f>SUM(Table3[[#This Row],[RN Hours (excl. Admin, DON)]], Table3[[#This Row],[LPN Hours (excl. Admin)]], Table3[[#This Row],[CNA Hours]], Table3[[#This Row],[NA TR Hours]], Table3[[#This Row],[Med Aide/Tech Hours]])</f>
        <v>289.39488888888889</v>
      </c>
      <c r="L80" s="3">
        <f>SUM(Table3[[#This Row],[RN Hours (excl. Admin, DON)]:[RN DON Hours]])</f>
        <v>58.407444444444444</v>
      </c>
      <c r="M80" s="3">
        <v>36.885444444444445</v>
      </c>
      <c r="N80" s="3">
        <v>16.722000000000001</v>
      </c>
      <c r="O80" s="3">
        <v>4.8</v>
      </c>
      <c r="P80" s="3">
        <f>SUM(Table3[[#This Row],[LPN Hours (excl. Admin)]:[LPN Admin Hours]])</f>
        <v>44.304000000000002</v>
      </c>
      <c r="Q80" s="3">
        <v>32.74111111111111</v>
      </c>
      <c r="R80" s="3">
        <v>11.562888888888892</v>
      </c>
      <c r="S80" s="3">
        <f>SUM(Table3[[#This Row],[CNA Hours]], Table3[[#This Row],[NA TR Hours]], Table3[[#This Row],[Med Aide/Tech Hours]])</f>
        <v>219.76833333333335</v>
      </c>
      <c r="T80" s="3">
        <v>184.90222222222224</v>
      </c>
      <c r="U80" s="3">
        <v>8.2157777777777774</v>
      </c>
      <c r="V80" s="3">
        <v>26.650333333333325</v>
      </c>
      <c r="W80" s="3">
        <f>SUM(Table3[[#This Row],[RN Hours Contract]:[Med Aide Hours Contract]])</f>
        <v>1.1111111111111112E-2</v>
      </c>
      <c r="X80" s="3">
        <v>0</v>
      </c>
      <c r="Y80" s="3">
        <v>0</v>
      </c>
      <c r="Z80" s="3">
        <v>0</v>
      </c>
      <c r="AA80" s="3">
        <v>0</v>
      </c>
      <c r="AB80" s="3">
        <v>1.1111111111111112E-2</v>
      </c>
      <c r="AC80" s="3">
        <v>0</v>
      </c>
      <c r="AD80" s="3">
        <v>0</v>
      </c>
      <c r="AE80" s="3">
        <v>0</v>
      </c>
      <c r="AF80" t="s">
        <v>78</v>
      </c>
      <c r="AG80" s="13">
        <v>4</v>
      </c>
      <c r="AQ80"/>
    </row>
    <row r="81" spans="1:43" x14ac:dyDescent="0.2">
      <c r="A81" t="s">
        <v>273</v>
      </c>
      <c r="B81" t="s">
        <v>355</v>
      </c>
      <c r="C81" t="s">
        <v>563</v>
      </c>
      <c r="D81" t="s">
        <v>694</v>
      </c>
      <c r="E81" s="3">
        <v>30.944444444444443</v>
      </c>
      <c r="F81" s="3">
        <f>Table3[[#This Row],[Total Hours Nurse Staffing]]/Table3[[#This Row],[MDS Census]]</f>
        <v>4.8842728904847403</v>
      </c>
      <c r="G81" s="3">
        <f>Table3[[#This Row],[Total Direct Care Staff Hours]]/Table3[[#This Row],[MDS Census]]</f>
        <v>4.377493716337522</v>
      </c>
      <c r="H81" s="3">
        <f>Table3[[#This Row],[Total RN Hours (w/ Admin, DON)]]/Table3[[#This Row],[MDS Census]]</f>
        <v>1.5163949730700179</v>
      </c>
      <c r="I81" s="3">
        <f>Table3[[#This Row],[RN Hours (excl. Admin, DON)]]/Table3[[#This Row],[MDS Census]]</f>
        <v>1.0096157989228007</v>
      </c>
      <c r="J81" s="3">
        <f t="shared" si="1"/>
        <v>151.14111111111112</v>
      </c>
      <c r="K81" s="3">
        <f>SUM(Table3[[#This Row],[RN Hours (excl. Admin, DON)]], Table3[[#This Row],[LPN Hours (excl. Admin)]], Table3[[#This Row],[CNA Hours]], Table3[[#This Row],[NA TR Hours]], Table3[[#This Row],[Med Aide/Tech Hours]])</f>
        <v>135.4591111111111</v>
      </c>
      <c r="L81" s="3">
        <f>SUM(Table3[[#This Row],[RN Hours (excl. Admin, DON)]:[RN DON Hours]])</f>
        <v>46.923999999999999</v>
      </c>
      <c r="M81" s="3">
        <v>31.242000000000001</v>
      </c>
      <c r="N81" s="3">
        <v>9.9931111111111068</v>
      </c>
      <c r="O81" s="3">
        <v>5.6888888888888891</v>
      </c>
      <c r="P81" s="3">
        <f>SUM(Table3[[#This Row],[LPN Hours (excl. Admin)]:[LPN Admin Hours]])</f>
        <v>22.561666666666667</v>
      </c>
      <c r="Q81" s="3">
        <v>22.561666666666667</v>
      </c>
      <c r="R81" s="3">
        <v>0</v>
      </c>
      <c r="S81" s="3">
        <f>SUM(Table3[[#This Row],[CNA Hours]], Table3[[#This Row],[NA TR Hours]], Table3[[#This Row],[Med Aide/Tech Hours]])</f>
        <v>81.655444444444441</v>
      </c>
      <c r="T81" s="3">
        <v>81.655444444444441</v>
      </c>
      <c r="U81" s="3">
        <v>0</v>
      </c>
      <c r="V81" s="3">
        <v>0</v>
      </c>
      <c r="W81" s="3">
        <f>SUM(Table3[[#This Row],[RN Hours Contract]:[Med Aide Hours Contract]])</f>
        <v>7.4666666666666668</v>
      </c>
      <c r="X81" s="3">
        <v>0</v>
      </c>
      <c r="Y81" s="3">
        <v>0</v>
      </c>
      <c r="Z81" s="3">
        <v>0</v>
      </c>
      <c r="AA81" s="3">
        <v>1.375</v>
      </c>
      <c r="AB81" s="3">
        <v>0</v>
      </c>
      <c r="AC81" s="3">
        <v>6.0916666666666668</v>
      </c>
      <c r="AD81" s="3">
        <v>0</v>
      </c>
      <c r="AE81" s="3">
        <v>0</v>
      </c>
      <c r="AF81" t="s">
        <v>79</v>
      </c>
      <c r="AG81" s="13">
        <v>4</v>
      </c>
      <c r="AQ81"/>
    </row>
    <row r="82" spans="1:43" x14ac:dyDescent="0.2">
      <c r="A82" t="s">
        <v>273</v>
      </c>
      <c r="B82" t="s">
        <v>356</v>
      </c>
      <c r="C82" t="s">
        <v>629</v>
      </c>
      <c r="D82" t="s">
        <v>696</v>
      </c>
      <c r="E82" s="3">
        <v>67.555555555555557</v>
      </c>
      <c r="F82" s="3">
        <f>Table3[[#This Row],[Total Hours Nurse Staffing]]/Table3[[#This Row],[MDS Census]]</f>
        <v>3.5625164473684205</v>
      </c>
      <c r="G82" s="3">
        <f>Table3[[#This Row],[Total Direct Care Staff Hours]]/Table3[[#This Row],[MDS Census]]</f>
        <v>3.1576694078947369</v>
      </c>
      <c r="H82" s="3">
        <f>Table3[[#This Row],[Total RN Hours (w/ Admin, DON)]]/Table3[[#This Row],[MDS Census]]</f>
        <v>1.165722039473684</v>
      </c>
      <c r="I82" s="3">
        <f>Table3[[#This Row],[RN Hours (excl. Admin, DON)]]/Table3[[#This Row],[MDS Census]]</f>
        <v>0.83677467105263159</v>
      </c>
      <c r="J82" s="3">
        <f t="shared" si="1"/>
        <v>240.66777777777776</v>
      </c>
      <c r="K82" s="3">
        <f>SUM(Table3[[#This Row],[RN Hours (excl. Admin, DON)]], Table3[[#This Row],[LPN Hours (excl. Admin)]], Table3[[#This Row],[CNA Hours]], Table3[[#This Row],[NA TR Hours]], Table3[[#This Row],[Med Aide/Tech Hours]])</f>
        <v>213.31811111111111</v>
      </c>
      <c r="L82" s="3">
        <f>SUM(Table3[[#This Row],[RN Hours (excl. Admin, DON)]:[RN DON Hours]])</f>
        <v>78.750999999999991</v>
      </c>
      <c r="M82" s="3">
        <v>56.528777777777776</v>
      </c>
      <c r="N82" s="3">
        <v>16.711111111111112</v>
      </c>
      <c r="O82" s="3">
        <v>5.5111111111111111</v>
      </c>
      <c r="P82" s="3">
        <f>SUM(Table3[[#This Row],[LPN Hours (excl. Admin)]:[LPN Admin Hours]])</f>
        <v>31.955666666666666</v>
      </c>
      <c r="Q82" s="3">
        <v>26.828222222222223</v>
      </c>
      <c r="R82" s="3">
        <v>5.1274444444444427</v>
      </c>
      <c r="S82" s="3">
        <f>SUM(Table3[[#This Row],[CNA Hours]], Table3[[#This Row],[NA TR Hours]], Table3[[#This Row],[Med Aide/Tech Hours]])</f>
        <v>129.96111111111111</v>
      </c>
      <c r="T82" s="3">
        <v>118.48399999999999</v>
      </c>
      <c r="U82" s="3">
        <v>11.151555555555561</v>
      </c>
      <c r="V82" s="3">
        <v>0.32555555555555554</v>
      </c>
      <c r="W82" s="3">
        <f>SUM(Table3[[#This Row],[RN Hours Contract]:[Med Aide Hours Contract]])</f>
        <v>0</v>
      </c>
      <c r="X82" s="3">
        <v>0</v>
      </c>
      <c r="Y82" s="3">
        <v>0</v>
      </c>
      <c r="Z82" s="3">
        <v>0</v>
      </c>
      <c r="AA82" s="3">
        <v>0</v>
      </c>
      <c r="AB82" s="3">
        <v>0</v>
      </c>
      <c r="AC82" s="3">
        <v>0</v>
      </c>
      <c r="AD82" s="3">
        <v>0</v>
      </c>
      <c r="AE82" s="3">
        <v>0</v>
      </c>
      <c r="AF82" t="s">
        <v>80</v>
      </c>
      <c r="AG82" s="13">
        <v>4</v>
      </c>
      <c r="AQ82"/>
    </row>
    <row r="83" spans="1:43" x14ac:dyDescent="0.2">
      <c r="A83" t="s">
        <v>273</v>
      </c>
      <c r="B83" t="s">
        <v>357</v>
      </c>
      <c r="C83" t="s">
        <v>602</v>
      </c>
      <c r="D83" t="s">
        <v>706</v>
      </c>
      <c r="E83" s="3">
        <v>108.14444444444445</v>
      </c>
      <c r="F83" s="3">
        <f>Table3[[#This Row],[Total Hours Nurse Staffing]]/Table3[[#This Row],[MDS Census]]</f>
        <v>3.7805229631151755</v>
      </c>
      <c r="G83" s="3">
        <f>Table3[[#This Row],[Total Direct Care Staff Hours]]/Table3[[#This Row],[MDS Census]]</f>
        <v>3.4610171581218534</v>
      </c>
      <c r="H83" s="3">
        <f>Table3[[#This Row],[Total RN Hours (w/ Admin, DON)]]/Table3[[#This Row],[MDS Census]]</f>
        <v>0.83069659919860273</v>
      </c>
      <c r="I83" s="3">
        <f>Table3[[#This Row],[RN Hours (excl. Admin, DON)]]/Table3[[#This Row],[MDS Census]]</f>
        <v>0.64128942772012743</v>
      </c>
      <c r="J83" s="3">
        <f t="shared" si="1"/>
        <v>408.84255555555558</v>
      </c>
      <c r="K83" s="3">
        <f>SUM(Table3[[#This Row],[RN Hours (excl. Admin, DON)]], Table3[[#This Row],[LPN Hours (excl. Admin)]], Table3[[#This Row],[CNA Hours]], Table3[[#This Row],[NA TR Hours]], Table3[[#This Row],[Med Aide/Tech Hours]])</f>
        <v>374.28977777777777</v>
      </c>
      <c r="L83" s="3">
        <f>SUM(Table3[[#This Row],[RN Hours (excl. Admin, DON)]:[RN DON Hours]])</f>
        <v>89.835222222222228</v>
      </c>
      <c r="M83" s="3">
        <v>69.351888888888894</v>
      </c>
      <c r="N83" s="3">
        <v>16.038888888888888</v>
      </c>
      <c r="O83" s="3">
        <v>4.4444444444444446</v>
      </c>
      <c r="P83" s="3">
        <f>SUM(Table3[[#This Row],[LPN Hours (excl. Admin)]:[LPN Admin Hours]])</f>
        <v>75.659777777777776</v>
      </c>
      <c r="Q83" s="3">
        <v>61.590333333333334</v>
      </c>
      <c r="R83" s="3">
        <v>14.069444444444445</v>
      </c>
      <c r="S83" s="3">
        <f>SUM(Table3[[#This Row],[CNA Hours]], Table3[[#This Row],[NA TR Hours]], Table3[[#This Row],[Med Aide/Tech Hours]])</f>
        <v>243.34755555555554</v>
      </c>
      <c r="T83" s="3">
        <v>243.34755555555554</v>
      </c>
      <c r="U83" s="3">
        <v>0</v>
      </c>
      <c r="V83" s="3">
        <v>0</v>
      </c>
      <c r="W83" s="3">
        <f>SUM(Table3[[#This Row],[RN Hours Contract]:[Med Aide Hours Contract]])</f>
        <v>0.39444444444444443</v>
      </c>
      <c r="X83" s="3">
        <v>0</v>
      </c>
      <c r="Y83" s="3">
        <v>0</v>
      </c>
      <c r="Z83" s="3">
        <v>0</v>
      </c>
      <c r="AA83" s="3">
        <v>0</v>
      </c>
      <c r="AB83" s="3">
        <v>0.39444444444444443</v>
      </c>
      <c r="AC83" s="3">
        <v>0</v>
      </c>
      <c r="AD83" s="3">
        <v>0</v>
      </c>
      <c r="AE83" s="3">
        <v>0</v>
      </c>
      <c r="AF83" t="s">
        <v>81</v>
      </c>
      <c r="AG83" s="13">
        <v>4</v>
      </c>
      <c r="AQ83"/>
    </row>
    <row r="84" spans="1:43" x14ac:dyDescent="0.2">
      <c r="A84" t="s">
        <v>273</v>
      </c>
      <c r="B84" t="s">
        <v>358</v>
      </c>
      <c r="C84" t="s">
        <v>630</v>
      </c>
      <c r="D84" t="s">
        <v>777</v>
      </c>
      <c r="E84" s="3">
        <v>93.811111111111117</v>
      </c>
      <c r="F84" s="3">
        <f>Table3[[#This Row],[Total Hours Nurse Staffing]]/Table3[[#This Row],[MDS Census]]</f>
        <v>4.1040791187966361</v>
      </c>
      <c r="G84" s="3">
        <f>Table3[[#This Row],[Total Direct Care Staff Hours]]/Table3[[#This Row],[MDS Census]]</f>
        <v>3.6294835958782423</v>
      </c>
      <c r="H84" s="3">
        <f>Table3[[#This Row],[Total RN Hours (w/ Admin, DON)]]/Table3[[#This Row],[MDS Census]]</f>
        <v>0.68158592917209515</v>
      </c>
      <c r="I84" s="3">
        <f>Table3[[#This Row],[RN Hours (excl. Admin, DON)]]/Table3[[#This Row],[MDS Census]]</f>
        <v>0.40308776501243632</v>
      </c>
      <c r="J84" s="3">
        <f t="shared" si="1"/>
        <v>385.00822222222223</v>
      </c>
      <c r="K84" s="3">
        <f>SUM(Table3[[#This Row],[RN Hours (excl. Admin, DON)]], Table3[[#This Row],[LPN Hours (excl. Admin)]], Table3[[#This Row],[CNA Hours]], Table3[[#This Row],[NA TR Hours]], Table3[[#This Row],[Med Aide/Tech Hours]])</f>
        <v>340.48588888888889</v>
      </c>
      <c r="L84" s="3">
        <f>SUM(Table3[[#This Row],[RN Hours (excl. Admin, DON)]:[RN DON Hours]])</f>
        <v>63.940333333333335</v>
      </c>
      <c r="M84" s="3">
        <v>37.81411111111111</v>
      </c>
      <c r="N84" s="3">
        <v>20.615111111111112</v>
      </c>
      <c r="O84" s="3">
        <v>5.5111111111111111</v>
      </c>
      <c r="P84" s="3">
        <f>SUM(Table3[[#This Row],[LPN Hours (excl. Admin)]:[LPN Admin Hours]])</f>
        <v>72.745555555555541</v>
      </c>
      <c r="Q84" s="3">
        <v>54.349444444444444</v>
      </c>
      <c r="R84" s="3">
        <v>18.396111111111104</v>
      </c>
      <c r="S84" s="3">
        <f>SUM(Table3[[#This Row],[CNA Hours]], Table3[[#This Row],[NA TR Hours]], Table3[[#This Row],[Med Aide/Tech Hours]])</f>
        <v>248.32233333333332</v>
      </c>
      <c r="T84" s="3">
        <v>210.26022222222221</v>
      </c>
      <c r="U84" s="3">
        <v>3.7105555555555556</v>
      </c>
      <c r="V84" s="3">
        <v>34.351555555555557</v>
      </c>
      <c r="W84" s="3">
        <f>SUM(Table3[[#This Row],[RN Hours Contract]:[Med Aide Hours Contract]])</f>
        <v>0</v>
      </c>
      <c r="X84" s="3">
        <v>0</v>
      </c>
      <c r="Y84" s="3">
        <v>0</v>
      </c>
      <c r="Z84" s="3">
        <v>0</v>
      </c>
      <c r="AA84" s="3">
        <v>0</v>
      </c>
      <c r="AB84" s="3">
        <v>0</v>
      </c>
      <c r="AC84" s="3">
        <v>0</v>
      </c>
      <c r="AD84" s="3">
        <v>0</v>
      </c>
      <c r="AE84" s="3">
        <v>0</v>
      </c>
      <c r="AF84" t="s">
        <v>82</v>
      </c>
      <c r="AG84" s="13">
        <v>4</v>
      </c>
      <c r="AQ84"/>
    </row>
    <row r="85" spans="1:43" x14ac:dyDescent="0.2">
      <c r="A85" t="s">
        <v>273</v>
      </c>
      <c r="B85" t="s">
        <v>359</v>
      </c>
      <c r="C85" t="s">
        <v>602</v>
      </c>
      <c r="D85" t="s">
        <v>706</v>
      </c>
      <c r="E85" s="3">
        <v>28.577777777777779</v>
      </c>
      <c r="F85" s="3">
        <f>Table3[[#This Row],[Total Hours Nurse Staffing]]/Table3[[#This Row],[MDS Census]]</f>
        <v>6.8379704510108859</v>
      </c>
      <c r="G85" s="3">
        <f>Table3[[#This Row],[Total Direct Care Staff Hours]]/Table3[[#This Row],[MDS Census]]</f>
        <v>5.8836508553654747</v>
      </c>
      <c r="H85" s="3">
        <f>Table3[[#This Row],[Total RN Hours (w/ Admin, DON)]]/Table3[[#This Row],[MDS Census]]</f>
        <v>1.5945956454121304</v>
      </c>
      <c r="I85" s="3">
        <f>Table3[[#This Row],[RN Hours (excl. Admin, DON)]]/Table3[[#This Row],[MDS Census]]</f>
        <v>0.74253499222395014</v>
      </c>
      <c r="J85" s="3">
        <f t="shared" si="1"/>
        <v>195.41399999999999</v>
      </c>
      <c r="K85" s="3">
        <f>SUM(Table3[[#This Row],[RN Hours (excl. Admin, DON)]], Table3[[#This Row],[LPN Hours (excl. Admin)]], Table3[[#This Row],[CNA Hours]], Table3[[#This Row],[NA TR Hours]], Table3[[#This Row],[Med Aide/Tech Hours]])</f>
        <v>168.14166666666668</v>
      </c>
      <c r="L85" s="3">
        <f>SUM(Table3[[#This Row],[RN Hours (excl. Admin, DON)]:[RN DON Hours]])</f>
        <v>45.569999999999993</v>
      </c>
      <c r="M85" s="3">
        <v>21.22</v>
      </c>
      <c r="N85" s="3">
        <v>19.283333333333335</v>
      </c>
      <c r="O85" s="3">
        <v>5.0666666666666664</v>
      </c>
      <c r="P85" s="3">
        <f>SUM(Table3[[#This Row],[LPN Hours (excl. Admin)]:[LPN Admin Hours]])</f>
        <v>39.620888888888892</v>
      </c>
      <c r="Q85" s="3">
        <v>36.698555555555558</v>
      </c>
      <c r="R85" s="3">
        <v>2.9223333333333334</v>
      </c>
      <c r="S85" s="3">
        <f>SUM(Table3[[#This Row],[CNA Hours]], Table3[[#This Row],[NA TR Hours]], Table3[[#This Row],[Med Aide/Tech Hours]])</f>
        <v>110.22311111111111</v>
      </c>
      <c r="T85" s="3">
        <v>88.617888888888885</v>
      </c>
      <c r="U85" s="3">
        <v>6.9513333333333343</v>
      </c>
      <c r="V85" s="3">
        <v>14.653888888888893</v>
      </c>
      <c r="W85" s="3">
        <f>SUM(Table3[[#This Row],[RN Hours Contract]:[Med Aide Hours Contract]])</f>
        <v>1.1111111111111112E-2</v>
      </c>
      <c r="X85" s="3">
        <v>1.1111111111111112E-2</v>
      </c>
      <c r="Y85" s="3">
        <v>0</v>
      </c>
      <c r="Z85" s="3">
        <v>0</v>
      </c>
      <c r="AA85" s="3">
        <v>0</v>
      </c>
      <c r="AB85" s="3">
        <v>0</v>
      </c>
      <c r="AC85" s="3">
        <v>0</v>
      </c>
      <c r="AD85" s="3">
        <v>0</v>
      </c>
      <c r="AE85" s="3">
        <v>0</v>
      </c>
      <c r="AF85" t="s">
        <v>83</v>
      </c>
      <c r="AG85" s="13">
        <v>4</v>
      </c>
      <c r="AQ85"/>
    </row>
    <row r="86" spans="1:43" x14ac:dyDescent="0.2">
      <c r="A86" t="s">
        <v>273</v>
      </c>
      <c r="B86" t="s">
        <v>360</v>
      </c>
      <c r="C86" t="s">
        <v>570</v>
      </c>
      <c r="D86" t="s">
        <v>719</v>
      </c>
      <c r="E86" s="3">
        <v>64.666666666666671</v>
      </c>
      <c r="F86" s="3">
        <f>Table3[[#This Row],[Total Hours Nurse Staffing]]/Table3[[#This Row],[MDS Census]]</f>
        <v>2.9046804123711336</v>
      </c>
      <c r="G86" s="3">
        <f>Table3[[#This Row],[Total Direct Care Staff Hours]]/Table3[[#This Row],[MDS Census]]</f>
        <v>2.5257663230240546</v>
      </c>
      <c r="H86" s="3">
        <f>Table3[[#This Row],[Total RN Hours (w/ Admin, DON)]]/Table3[[#This Row],[MDS Census]]</f>
        <v>0.43393298969072164</v>
      </c>
      <c r="I86" s="3">
        <f>Table3[[#This Row],[RN Hours (excl. Admin, DON)]]/Table3[[#This Row],[MDS Census]]</f>
        <v>0.23142955326460482</v>
      </c>
      <c r="J86" s="3">
        <f t="shared" si="1"/>
        <v>187.83599999999998</v>
      </c>
      <c r="K86" s="3">
        <f>SUM(Table3[[#This Row],[RN Hours (excl. Admin, DON)]], Table3[[#This Row],[LPN Hours (excl. Admin)]], Table3[[#This Row],[CNA Hours]], Table3[[#This Row],[NA TR Hours]], Table3[[#This Row],[Med Aide/Tech Hours]])</f>
        <v>163.33288888888887</v>
      </c>
      <c r="L86" s="3">
        <f>SUM(Table3[[#This Row],[RN Hours (excl. Admin, DON)]:[RN DON Hours]])</f>
        <v>28.061</v>
      </c>
      <c r="M86" s="3">
        <v>14.965777777777779</v>
      </c>
      <c r="N86" s="3">
        <v>7.7091111111111115</v>
      </c>
      <c r="O86" s="3">
        <v>5.3861111111111111</v>
      </c>
      <c r="P86" s="3">
        <f>SUM(Table3[[#This Row],[LPN Hours (excl. Admin)]:[LPN Admin Hours]])</f>
        <v>34.069444444444443</v>
      </c>
      <c r="Q86" s="3">
        <v>22.661555555555555</v>
      </c>
      <c r="R86" s="3">
        <v>11.407888888888889</v>
      </c>
      <c r="S86" s="3">
        <f>SUM(Table3[[#This Row],[CNA Hours]], Table3[[#This Row],[NA TR Hours]], Table3[[#This Row],[Med Aide/Tech Hours]])</f>
        <v>125.70555555555555</v>
      </c>
      <c r="T86" s="3">
        <v>99.11444444444443</v>
      </c>
      <c r="U86" s="3">
        <v>23.452444444444446</v>
      </c>
      <c r="V86" s="3">
        <v>3.1386666666666674</v>
      </c>
      <c r="W86" s="3">
        <f>SUM(Table3[[#This Row],[RN Hours Contract]:[Med Aide Hours Contract]])</f>
        <v>1.25</v>
      </c>
      <c r="X86" s="3">
        <v>1.1111111111111112E-2</v>
      </c>
      <c r="Y86" s="3">
        <v>0</v>
      </c>
      <c r="Z86" s="3">
        <v>0</v>
      </c>
      <c r="AA86" s="3">
        <v>0.96666666666666667</v>
      </c>
      <c r="AB86" s="3">
        <v>5.5555555555555552E-2</v>
      </c>
      <c r="AC86" s="3">
        <v>0.21666666666666667</v>
      </c>
      <c r="AD86" s="3">
        <v>0</v>
      </c>
      <c r="AE86" s="3">
        <v>0</v>
      </c>
      <c r="AF86" t="s">
        <v>84</v>
      </c>
      <c r="AG86" s="13">
        <v>4</v>
      </c>
      <c r="AQ86"/>
    </row>
    <row r="87" spans="1:43" x14ac:dyDescent="0.2">
      <c r="A87" t="s">
        <v>273</v>
      </c>
      <c r="B87" t="s">
        <v>361</v>
      </c>
      <c r="C87" t="s">
        <v>631</v>
      </c>
      <c r="D87" t="s">
        <v>737</v>
      </c>
      <c r="E87" s="3">
        <v>75.733333333333334</v>
      </c>
      <c r="F87" s="3">
        <f>Table3[[#This Row],[Total Hours Nurse Staffing]]/Table3[[#This Row],[MDS Census]]</f>
        <v>4.14275234741784</v>
      </c>
      <c r="G87" s="3">
        <f>Table3[[#This Row],[Total Direct Care Staff Hours]]/Table3[[#This Row],[MDS Census]]</f>
        <v>3.6984727112676055</v>
      </c>
      <c r="H87" s="3">
        <f>Table3[[#This Row],[Total RN Hours (w/ Admin, DON)]]/Table3[[#This Row],[MDS Census]]</f>
        <v>0.37365170187793428</v>
      </c>
      <c r="I87" s="3">
        <f>Table3[[#This Row],[RN Hours (excl. Admin, DON)]]/Table3[[#This Row],[MDS Census]]</f>
        <v>5.0001467136150238E-2</v>
      </c>
      <c r="J87" s="3">
        <f t="shared" si="1"/>
        <v>313.74444444444441</v>
      </c>
      <c r="K87" s="3">
        <f>SUM(Table3[[#This Row],[RN Hours (excl. Admin, DON)]], Table3[[#This Row],[LPN Hours (excl. Admin)]], Table3[[#This Row],[CNA Hours]], Table3[[#This Row],[NA TR Hours]], Table3[[#This Row],[Med Aide/Tech Hours]])</f>
        <v>280.09766666666667</v>
      </c>
      <c r="L87" s="3">
        <f>SUM(Table3[[#This Row],[RN Hours (excl. Admin, DON)]:[RN DON Hours]])</f>
        <v>28.297888888888892</v>
      </c>
      <c r="M87" s="3">
        <v>3.786777777777778</v>
      </c>
      <c r="N87" s="3">
        <v>19</v>
      </c>
      <c r="O87" s="3">
        <v>5.5111111111111111</v>
      </c>
      <c r="P87" s="3">
        <f>SUM(Table3[[#This Row],[LPN Hours (excl. Admin)]:[LPN Admin Hours]])</f>
        <v>78.437222222222218</v>
      </c>
      <c r="Q87" s="3">
        <v>69.301555555555552</v>
      </c>
      <c r="R87" s="3">
        <v>9.1356666666666655</v>
      </c>
      <c r="S87" s="3">
        <f>SUM(Table3[[#This Row],[CNA Hours]], Table3[[#This Row],[NA TR Hours]], Table3[[#This Row],[Med Aide/Tech Hours]])</f>
        <v>207.00933333333333</v>
      </c>
      <c r="T87" s="3">
        <v>144.41355555555555</v>
      </c>
      <c r="U87" s="3">
        <v>23.789333333333339</v>
      </c>
      <c r="V87" s="3">
        <v>38.806444444444452</v>
      </c>
      <c r="W87" s="3">
        <f>SUM(Table3[[#This Row],[RN Hours Contract]:[Med Aide Hours Contract]])</f>
        <v>0</v>
      </c>
      <c r="X87" s="3">
        <v>0</v>
      </c>
      <c r="Y87" s="3">
        <v>0</v>
      </c>
      <c r="Z87" s="3">
        <v>0</v>
      </c>
      <c r="AA87" s="3">
        <v>0</v>
      </c>
      <c r="AB87" s="3">
        <v>0</v>
      </c>
      <c r="AC87" s="3">
        <v>0</v>
      </c>
      <c r="AD87" s="3">
        <v>0</v>
      </c>
      <c r="AE87" s="3">
        <v>0</v>
      </c>
      <c r="AF87" t="s">
        <v>85</v>
      </c>
      <c r="AG87" s="13">
        <v>4</v>
      </c>
      <c r="AQ87"/>
    </row>
    <row r="88" spans="1:43" x14ac:dyDescent="0.2">
      <c r="A88" t="s">
        <v>273</v>
      </c>
      <c r="B88" t="s">
        <v>362</v>
      </c>
      <c r="C88" t="s">
        <v>632</v>
      </c>
      <c r="D88" t="s">
        <v>778</v>
      </c>
      <c r="E88" s="3">
        <v>55.81111111111111</v>
      </c>
      <c r="F88" s="3">
        <f>Table3[[#This Row],[Total Hours Nurse Staffing]]/Table3[[#This Row],[MDS Census]]</f>
        <v>4.53284889508262</v>
      </c>
      <c r="G88" s="3">
        <f>Table3[[#This Row],[Total Direct Care Staff Hours]]/Table3[[#This Row],[MDS Census]]</f>
        <v>4.2643838343619356</v>
      </c>
      <c r="H88" s="3">
        <f>Table3[[#This Row],[Total RN Hours (w/ Admin, DON)]]/Table3[[#This Row],[MDS Census]]</f>
        <v>1.0250846107903644</v>
      </c>
      <c r="I88" s="3">
        <f>Table3[[#This Row],[RN Hours (excl. Admin, DON)]]/Table3[[#This Row],[MDS Census]]</f>
        <v>0.7566195500696794</v>
      </c>
      <c r="J88" s="3">
        <f t="shared" si="1"/>
        <v>252.98333333333332</v>
      </c>
      <c r="K88" s="3">
        <f>SUM(Table3[[#This Row],[RN Hours (excl. Admin, DON)]], Table3[[#This Row],[LPN Hours (excl. Admin)]], Table3[[#This Row],[CNA Hours]], Table3[[#This Row],[NA TR Hours]], Table3[[#This Row],[Med Aide/Tech Hours]])</f>
        <v>238</v>
      </c>
      <c r="L88" s="3">
        <f>SUM(Table3[[#This Row],[RN Hours (excl. Admin, DON)]:[RN DON Hours]])</f>
        <v>57.211111111111109</v>
      </c>
      <c r="M88" s="3">
        <v>42.227777777777774</v>
      </c>
      <c r="N88" s="3">
        <v>9.7388888888888889</v>
      </c>
      <c r="O88" s="3">
        <v>5.2444444444444445</v>
      </c>
      <c r="P88" s="3">
        <f>SUM(Table3[[#This Row],[LPN Hours (excl. Admin)]:[LPN Admin Hours]])</f>
        <v>67.591666666666669</v>
      </c>
      <c r="Q88" s="3">
        <v>67.591666666666669</v>
      </c>
      <c r="R88" s="3">
        <v>0</v>
      </c>
      <c r="S88" s="3">
        <f>SUM(Table3[[#This Row],[CNA Hours]], Table3[[#This Row],[NA TR Hours]], Table3[[#This Row],[Med Aide/Tech Hours]])</f>
        <v>128.18055555555554</v>
      </c>
      <c r="T88" s="3">
        <v>128.18055555555554</v>
      </c>
      <c r="U88" s="3">
        <v>0</v>
      </c>
      <c r="V88" s="3">
        <v>0</v>
      </c>
      <c r="W88" s="3">
        <f>SUM(Table3[[#This Row],[RN Hours Contract]:[Med Aide Hours Contract]])</f>
        <v>49.674999999999997</v>
      </c>
      <c r="X88" s="3">
        <v>1.1388888888888888</v>
      </c>
      <c r="Y88" s="3">
        <v>0</v>
      </c>
      <c r="Z88" s="3">
        <v>0</v>
      </c>
      <c r="AA88" s="3">
        <v>7.875</v>
      </c>
      <c r="AB88" s="3">
        <v>0</v>
      </c>
      <c r="AC88" s="3">
        <v>40.661111111111111</v>
      </c>
      <c r="AD88" s="3">
        <v>0</v>
      </c>
      <c r="AE88" s="3">
        <v>0</v>
      </c>
      <c r="AF88" t="s">
        <v>86</v>
      </c>
      <c r="AG88" s="13">
        <v>4</v>
      </c>
      <c r="AQ88"/>
    </row>
    <row r="89" spans="1:43" x14ac:dyDescent="0.2">
      <c r="A89" t="s">
        <v>273</v>
      </c>
      <c r="B89" t="s">
        <v>363</v>
      </c>
      <c r="C89" t="s">
        <v>569</v>
      </c>
      <c r="D89" t="s">
        <v>732</v>
      </c>
      <c r="E89" s="3">
        <v>62.166666666666664</v>
      </c>
      <c r="F89" s="3">
        <f>Table3[[#This Row],[Total Hours Nurse Staffing]]/Table3[[#This Row],[MDS Census]]</f>
        <v>3.8367846291331542</v>
      </c>
      <c r="G89" s="3">
        <f>Table3[[#This Row],[Total Direct Care Staff Hours]]/Table3[[#This Row],[MDS Census]]</f>
        <v>3.4116514745308315</v>
      </c>
      <c r="H89" s="3">
        <f>Table3[[#This Row],[Total RN Hours (w/ Admin, DON)]]/Table3[[#This Row],[MDS Census]]</f>
        <v>0.72048436103663982</v>
      </c>
      <c r="I89" s="3">
        <f>Table3[[#This Row],[RN Hours (excl. Admin, DON)]]/Table3[[#This Row],[MDS Census]]</f>
        <v>0.33156568364611261</v>
      </c>
      <c r="J89" s="3">
        <f t="shared" si="1"/>
        <v>238.52011111111108</v>
      </c>
      <c r="K89" s="3">
        <f>SUM(Table3[[#This Row],[RN Hours (excl. Admin, DON)]], Table3[[#This Row],[LPN Hours (excl. Admin)]], Table3[[#This Row],[CNA Hours]], Table3[[#This Row],[NA TR Hours]], Table3[[#This Row],[Med Aide/Tech Hours]])</f>
        <v>212.09100000000001</v>
      </c>
      <c r="L89" s="3">
        <f>SUM(Table3[[#This Row],[RN Hours (excl. Admin, DON)]:[RN DON Hours]])</f>
        <v>44.790111111111109</v>
      </c>
      <c r="M89" s="3">
        <v>20.612333333333332</v>
      </c>
      <c r="N89" s="3">
        <v>18.488888888888887</v>
      </c>
      <c r="O89" s="3">
        <v>5.6888888888888891</v>
      </c>
      <c r="P89" s="3">
        <f>SUM(Table3[[#This Row],[LPN Hours (excl. Admin)]:[LPN Admin Hours]])</f>
        <v>51.82877777777778</v>
      </c>
      <c r="Q89" s="3">
        <v>49.577444444444446</v>
      </c>
      <c r="R89" s="3">
        <v>2.2513333333333332</v>
      </c>
      <c r="S89" s="3">
        <f>SUM(Table3[[#This Row],[CNA Hours]], Table3[[#This Row],[NA TR Hours]], Table3[[#This Row],[Med Aide/Tech Hours]])</f>
        <v>141.9012222222222</v>
      </c>
      <c r="T89" s="3">
        <v>118.01344444444443</v>
      </c>
      <c r="U89" s="3">
        <v>3.0244444444444443</v>
      </c>
      <c r="V89" s="3">
        <v>20.863333333333333</v>
      </c>
      <c r="W89" s="3">
        <f>SUM(Table3[[#This Row],[RN Hours Contract]:[Med Aide Hours Contract]])</f>
        <v>1.1111111111111112E-2</v>
      </c>
      <c r="X89" s="3">
        <v>1.1111111111111112E-2</v>
      </c>
      <c r="Y89" s="3">
        <v>0</v>
      </c>
      <c r="Z89" s="3">
        <v>0</v>
      </c>
      <c r="AA89" s="3">
        <v>0</v>
      </c>
      <c r="AB89" s="3">
        <v>0</v>
      </c>
      <c r="AC89" s="3">
        <v>0</v>
      </c>
      <c r="AD89" s="3">
        <v>0</v>
      </c>
      <c r="AE89" s="3">
        <v>0</v>
      </c>
      <c r="AF89" t="s">
        <v>87</v>
      </c>
      <c r="AG89" s="13">
        <v>4</v>
      </c>
      <c r="AQ89"/>
    </row>
    <row r="90" spans="1:43" x14ac:dyDescent="0.2">
      <c r="A90" t="s">
        <v>273</v>
      </c>
      <c r="B90" t="s">
        <v>364</v>
      </c>
      <c r="C90" t="s">
        <v>633</v>
      </c>
      <c r="D90" t="s">
        <v>739</v>
      </c>
      <c r="E90" s="3">
        <v>39.144444444444446</v>
      </c>
      <c r="F90" s="3">
        <f>Table3[[#This Row],[Total Hours Nurse Staffing]]/Table3[[#This Row],[MDS Census]]</f>
        <v>3.7262617087709344</v>
      </c>
      <c r="G90" s="3">
        <f>Table3[[#This Row],[Total Direct Care Staff Hours]]/Table3[[#This Row],[MDS Census]]</f>
        <v>3.2208118081180812</v>
      </c>
      <c r="H90" s="3">
        <f>Table3[[#This Row],[Total RN Hours (w/ Admin, DON)]]/Table3[[#This Row],[MDS Census]]</f>
        <v>0.78988929889298887</v>
      </c>
      <c r="I90" s="3">
        <f>Table3[[#This Row],[RN Hours (excl. Admin, DON)]]/Table3[[#This Row],[MDS Census]]</f>
        <v>0.41411581038887313</v>
      </c>
      <c r="J90" s="3">
        <f t="shared" si="1"/>
        <v>145.86244444444446</v>
      </c>
      <c r="K90" s="3">
        <f>SUM(Table3[[#This Row],[RN Hours (excl. Admin, DON)]], Table3[[#This Row],[LPN Hours (excl. Admin)]], Table3[[#This Row],[CNA Hours]], Table3[[#This Row],[NA TR Hours]], Table3[[#This Row],[Med Aide/Tech Hours]])</f>
        <v>126.07688888888889</v>
      </c>
      <c r="L90" s="3">
        <f>SUM(Table3[[#This Row],[RN Hours (excl. Admin, DON)]:[RN DON Hours]])</f>
        <v>30.919777777777778</v>
      </c>
      <c r="M90" s="3">
        <v>16.210333333333335</v>
      </c>
      <c r="N90" s="3">
        <v>10.276111111111112</v>
      </c>
      <c r="O90" s="3">
        <v>4.4333333333333336</v>
      </c>
      <c r="P90" s="3">
        <f>SUM(Table3[[#This Row],[LPN Hours (excl. Admin)]:[LPN Admin Hours]])</f>
        <v>37.903888888888886</v>
      </c>
      <c r="Q90" s="3">
        <v>32.827777777777776</v>
      </c>
      <c r="R90" s="3">
        <v>5.0761111111111124</v>
      </c>
      <c r="S90" s="3">
        <f>SUM(Table3[[#This Row],[CNA Hours]], Table3[[#This Row],[NA TR Hours]], Table3[[#This Row],[Med Aide/Tech Hours]])</f>
        <v>77.038777777777781</v>
      </c>
      <c r="T90" s="3">
        <v>60.159000000000006</v>
      </c>
      <c r="U90" s="3">
        <v>0</v>
      </c>
      <c r="V90" s="3">
        <v>16.879777777777775</v>
      </c>
      <c r="W90" s="3">
        <f>SUM(Table3[[#This Row],[RN Hours Contract]:[Med Aide Hours Contract]])</f>
        <v>0</v>
      </c>
      <c r="X90" s="3">
        <v>0</v>
      </c>
      <c r="Y90" s="3">
        <v>0</v>
      </c>
      <c r="Z90" s="3">
        <v>0</v>
      </c>
      <c r="AA90" s="3">
        <v>0</v>
      </c>
      <c r="AB90" s="3">
        <v>0</v>
      </c>
      <c r="AC90" s="3">
        <v>0</v>
      </c>
      <c r="AD90" s="3">
        <v>0</v>
      </c>
      <c r="AE90" s="3">
        <v>0</v>
      </c>
      <c r="AF90" t="s">
        <v>88</v>
      </c>
      <c r="AG90" s="13">
        <v>4</v>
      </c>
      <c r="AQ90"/>
    </row>
    <row r="91" spans="1:43" x14ac:dyDescent="0.2">
      <c r="A91" t="s">
        <v>273</v>
      </c>
      <c r="B91" t="s">
        <v>365</v>
      </c>
      <c r="C91" t="s">
        <v>634</v>
      </c>
      <c r="D91" t="s">
        <v>779</v>
      </c>
      <c r="E91" s="3">
        <v>43.222222222222221</v>
      </c>
      <c r="F91" s="3">
        <f>Table3[[#This Row],[Total Hours Nurse Staffing]]/Table3[[#This Row],[MDS Census]]</f>
        <v>4.2880000000000003</v>
      </c>
      <c r="G91" s="3">
        <f>Table3[[#This Row],[Total Direct Care Staff Hours]]/Table3[[#This Row],[MDS Census]]</f>
        <v>3.8409254498714658</v>
      </c>
      <c r="H91" s="3">
        <f>Table3[[#This Row],[Total RN Hours (w/ Admin, DON)]]/Table3[[#This Row],[MDS Census]]</f>
        <v>0.78717480719794342</v>
      </c>
      <c r="I91" s="3">
        <f>Table3[[#This Row],[RN Hours (excl. Admin, DON)]]/Table3[[#This Row],[MDS Census]]</f>
        <v>0.45401285347043702</v>
      </c>
      <c r="J91" s="3">
        <f t="shared" si="1"/>
        <v>185.33688888888889</v>
      </c>
      <c r="K91" s="3">
        <f>SUM(Table3[[#This Row],[RN Hours (excl. Admin, DON)]], Table3[[#This Row],[LPN Hours (excl. Admin)]], Table3[[#This Row],[CNA Hours]], Table3[[#This Row],[NA TR Hours]], Table3[[#This Row],[Med Aide/Tech Hours]])</f>
        <v>166.01333333333335</v>
      </c>
      <c r="L91" s="3">
        <f>SUM(Table3[[#This Row],[RN Hours (excl. Admin, DON)]:[RN DON Hours]])</f>
        <v>34.023444444444443</v>
      </c>
      <c r="M91" s="3">
        <v>19.623444444444445</v>
      </c>
      <c r="N91" s="3">
        <v>8.7111111111111104</v>
      </c>
      <c r="O91" s="3">
        <v>5.6888888888888891</v>
      </c>
      <c r="P91" s="3">
        <f>SUM(Table3[[#This Row],[LPN Hours (excl. Admin)]:[LPN Admin Hours]])</f>
        <v>40.991999999999997</v>
      </c>
      <c r="Q91" s="3">
        <v>36.068444444444445</v>
      </c>
      <c r="R91" s="3">
        <v>4.9235555555555539</v>
      </c>
      <c r="S91" s="3">
        <f>SUM(Table3[[#This Row],[CNA Hours]], Table3[[#This Row],[NA TR Hours]], Table3[[#This Row],[Med Aide/Tech Hours]])</f>
        <v>110.32144444444444</v>
      </c>
      <c r="T91" s="3">
        <v>100.21288888888888</v>
      </c>
      <c r="U91" s="3">
        <v>10.108555555555556</v>
      </c>
      <c r="V91" s="3">
        <v>0</v>
      </c>
      <c r="W91" s="3">
        <f>SUM(Table3[[#This Row],[RN Hours Contract]:[Med Aide Hours Contract]])</f>
        <v>2.2222222222222223E-2</v>
      </c>
      <c r="X91" s="3">
        <v>2.2222222222222223E-2</v>
      </c>
      <c r="Y91" s="3">
        <v>0</v>
      </c>
      <c r="Z91" s="3">
        <v>0</v>
      </c>
      <c r="AA91" s="3">
        <v>0</v>
      </c>
      <c r="AB91" s="3">
        <v>0</v>
      </c>
      <c r="AC91" s="3">
        <v>0</v>
      </c>
      <c r="AD91" s="3">
        <v>0</v>
      </c>
      <c r="AE91" s="3">
        <v>0</v>
      </c>
      <c r="AF91" t="s">
        <v>89</v>
      </c>
      <c r="AG91" s="13">
        <v>4</v>
      </c>
      <c r="AQ91"/>
    </row>
    <row r="92" spans="1:43" x14ac:dyDescent="0.2">
      <c r="A92" t="s">
        <v>273</v>
      </c>
      <c r="B92" t="s">
        <v>366</v>
      </c>
      <c r="C92" t="s">
        <v>635</v>
      </c>
      <c r="D92" t="s">
        <v>780</v>
      </c>
      <c r="E92" s="3">
        <v>91.588888888888889</v>
      </c>
      <c r="F92" s="3">
        <f>Table3[[#This Row],[Total Hours Nurse Staffing]]/Table3[[#This Row],[MDS Census]]</f>
        <v>3.9743091107606454</v>
      </c>
      <c r="G92" s="3">
        <f>Table3[[#This Row],[Total Direct Care Staff Hours]]/Table3[[#This Row],[MDS Census]]</f>
        <v>3.6303627320150431</v>
      </c>
      <c r="H92" s="3">
        <f>Table3[[#This Row],[Total RN Hours (w/ Admin, DON)]]/Table3[[#This Row],[MDS Census]]</f>
        <v>0.82562052650733952</v>
      </c>
      <c r="I92" s="3">
        <f>Table3[[#This Row],[RN Hours (excl. Admin, DON)]]/Table3[[#This Row],[MDS Census]]</f>
        <v>0.6043370132233411</v>
      </c>
      <c r="J92" s="3">
        <f t="shared" si="1"/>
        <v>364.00255555555555</v>
      </c>
      <c r="K92" s="3">
        <f>SUM(Table3[[#This Row],[RN Hours (excl. Admin, DON)]], Table3[[#This Row],[LPN Hours (excl. Admin)]], Table3[[#This Row],[CNA Hours]], Table3[[#This Row],[NA TR Hours]], Table3[[#This Row],[Med Aide/Tech Hours]])</f>
        <v>332.50088888888888</v>
      </c>
      <c r="L92" s="3">
        <f>SUM(Table3[[#This Row],[RN Hours (excl. Admin, DON)]:[RN DON Hours]])</f>
        <v>75.617666666666665</v>
      </c>
      <c r="M92" s="3">
        <v>55.350555555555559</v>
      </c>
      <c r="N92" s="3">
        <v>14.711555555555551</v>
      </c>
      <c r="O92" s="3">
        <v>5.5555555555555554</v>
      </c>
      <c r="P92" s="3">
        <f>SUM(Table3[[#This Row],[LPN Hours (excl. Admin)]:[LPN Admin Hours]])</f>
        <v>39.702111111111115</v>
      </c>
      <c r="Q92" s="3">
        <v>28.467555555555556</v>
      </c>
      <c r="R92" s="3">
        <v>11.234555555555557</v>
      </c>
      <c r="S92" s="3">
        <f>SUM(Table3[[#This Row],[CNA Hours]], Table3[[#This Row],[NA TR Hours]], Table3[[#This Row],[Med Aide/Tech Hours]])</f>
        <v>248.68277777777777</v>
      </c>
      <c r="T92" s="3">
        <v>245.30488888888888</v>
      </c>
      <c r="U92" s="3">
        <v>3.3778888888888887</v>
      </c>
      <c r="V92" s="3">
        <v>0</v>
      </c>
      <c r="W92" s="3">
        <f>SUM(Table3[[#This Row],[RN Hours Contract]:[Med Aide Hours Contract]])</f>
        <v>5.5555555555555558E-3</v>
      </c>
      <c r="X92" s="3">
        <v>0</v>
      </c>
      <c r="Y92" s="3">
        <v>0</v>
      </c>
      <c r="Z92" s="3">
        <v>0</v>
      </c>
      <c r="AA92" s="3">
        <v>0</v>
      </c>
      <c r="AB92" s="3">
        <v>5.5555555555555558E-3</v>
      </c>
      <c r="AC92" s="3">
        <v>0</v>
      </c>
      <c r="AD92" s="3">
        <v>0</v>
      </c>
      <c r="AE92" s="3">
        <v>0</v>
      </c>
      <c r="AF92" t="s">
        <v>90</v>
      </c>
      <c r="AG92" s="13">
        <v>4</v>
      </c>
      <c r="AQ92"/>
    </row>
    <row r="93" spans="1:43" x14ac:dyDescent="0.2">
      <c r="A93" t="s">
        <v>273</v>
      </c>
      <c r="B93" t="s">
        <v>367</v>
      </c>
      <c r="C93" t="s">
        <v>602</v>
      </c>
      <c r="D93" t="s">
        <v>706</v>
      </c>
      <c r="E93" s="3">
        <v>109.97777777777777</v>
      </c>
      <c r="F93" s="3">
        <f>Table3[[#This Row],[Total Hours Nurse Staffing]]/Table3[[#This Row],[MDS Census]]</f>
        <v>3.3961567993534048</v>
      </c>
      <c r="G93" s="3">
        <f>Table3[[#This Row],[Total Direct Care Staff Hours]]/Table3[[#This Row],[MDS Census]]</f>
        <v>2.973134976762982</v>
      </c>
      <c r="H93" s="3">
        <f>Table3[[#This Row],[Total RN Hours (w/ Admin, DON)]]/Table3[[#This Row],[MDS Census]]</f>
        <v>0.45945746615477878</v>
      </c>
      <c r="I93" s="3">
        <f>Table3[[#This Row],[RN Hours (excl. Admin, DON)]]/Table3[[#This Row],[MDS Census]]</f>
        <v>0.28886542735906245</v>
      </c>
      <c r="J93" s="3">
        <f t="shared" si="1"/>
        <v>373.50177777777776</v>
      </c>
      <c r="K93" s="3">
        <f>SUM(Table3[[#This Row],[RN Hours (excl. Admin, DON)]], Table3[[#This Row],[LPN Hours (excl. Admin)]], Table3[[#This Row],[CNA Hours]], Table3[[#This Row],[NA TR Hours]], Table3[[#This Row],[Med Aide/Tech Hours]])</f>
        <v>326.97877777777774</v>
      </c>
      <c r="L93" s="3">
        <f>SUM(Table3[[#This Row],[RN Hours (excl. Admin, DON)]:[RN DON Hours]])</f>
        <v>50.530111111111111</v>
      </c>
      <c r="M93" s="3">
        <v>31.768777777777778</v>
      </c>
      <c r="N93" s="3">
        <v>13.16133333333333</v>
      </c>
      <c r="O93" s="3">
        <v>5.6</v>
      </c>
      <c r="P93" s="3">
        <f>SUM(Table3[[#This Row],[LPN Hours (excl. Admin)]:[LPN Admin Hours]])</f>
        <v>96.36933333333333</v>
      </c>
      <c r="Q93" s="3">
        <v>68.60766666666666</v>
      </c>
      <c r="R93" s="3">
        <v>27.761666666666674</v>
      </c>
      <c r="S93" s="3">
        <f>SUM(Table3[[#This Row],[CNA Hours]], Table3[[#This Row],[NA TR Hours]], Table3[[#This Row],[Med Aide/Tech Hours]])</f>
        <v>226.60233333333335</v>
      </c>
      <c r="T93" s="3">
        <v>221.51444444444445</v>
      </c>
      <c r="U93" s="3">
        <v>0</v>
      </c>
      <c r="V93" s="3">
        <v>5.08788888888889</v>
      </c>
      <c r="W93" s="3">
        <f>SUM(Table3[[#This Row],[RN Hours Contract]:[Med Aide Hours Contract]])</f>
        <v>0</v>
      </c>
      <c r="X93" s="3">
        <v>0</v>
      </c>
      <c r="Y93" s="3">
        <v>0</v>
      </c>
      <c r="Z93" s="3">
        <v>0</v>
      </c>
      <c r="AA93" s="3">
        <v>0</v>
      </c>
      <c r="AB93" s="3">
        <v>0</v>
      </c>
      <c r="AC93" s="3">
        <v>0</v>
      </c>
      <c r="AD93" s="3">
        <v>0</v>
      </c>
      <c r="AE93" s="3">
        <v>0</v>
      </c>
      <c r="AF93" t="s">
        <v>91</v>
      </c>
      <c r="AG93" s="13">
        <v>4</v>
      </c>
      <c r="AQ93"/>
    </row>
    <row r="94" spans="1:43" x14ac:dyDescent="0.2">
      <c r="A94" t="s">
        <v>273</v>
      </c>
      <c r="B94" t="s">
        <v>368</v>
      </c>
      <c r="C94" t="s">
        <v>636</v>
      </c>
      <c r="D94" t="s">
        <v>781</v>
      </c>
      <c r="E94" s="3">
        <v>61.733333333333334</v>
      </c>
      <c r="F94" s="3">
        <f>Table3[[#This Row],[Total Hours Nurse Staffing]]/Table3[[#This Row],[MDS Census]]</f>
        <v>4.0307325413966879</v>
      </c>
      <c r="G94" s="3">
        <f>Table3[[#This Row],[Total Direct Care Staff Hours]]/Table3[[#This Row],[MDS Census]]</f>
        <v>3.6429535637149026</v>
      </c>
      <c r="H94" s="3">
        <f>Table3[[#This Row],[Total RN Hours (w/ Admin, DON)]]/Table3[[#This Row],[MDS Census]]</f>
        <v>0.52011339092872566</v>
      </c>
      <c r="I94" s="3">
        <f>Table3[[#This Row],[RN Hours (excl. Admin, DON)]]/Table3[[#This Row],[MDS Census]]</f>
        <v>0.22390208783297336</v>
      </c>
      <c r="J94" s="3">
        <f t="shared" si="1"/>
        <v>248.83055555555555</v>
      </c>
      <c r="K94" s="3">
        <f>SUM(Table3[[#This Row],[RN Hours (excl. Admin, DON)]], Table3[[#This Row],[LPN Hours (excl. Admin)]], Table3[[#This Row],[CNA Hours]], Table3[[#This Row],[NA TR Hours]], Table3[[#This Row],[Med Aide/Tech Hours]])</f>
        <v>224.89166666666665</v>
      </c>
      <c r="L94" s="3">
        <f>SUM(Table3[[#This Row],[RN Hours (excl. Admin, DON)]:[RN DON Hours]])</f>
        <v>32.108333333333334</v>
      </c>
      <c r="M94" s="3">
        <v>13.822222222222223</v>
      </c>
      <c r="N94" s="3">
        <v>12.686111111111112</v>
      </c>
      <c r="O94" s="3">
        <v>5.6</v>
      </c>
      <c r="P94" s="3">
        <f>SUM(Table3[[#This Row],[LPN Hours (excl. Admin)]:[LPN Admin Hours]])</f>
        <v>60.06666666666667</v>
      </c>
      <c r="Q94" s="3">
        <v>54.413888888888891</v>
      </c>
      <c r="R94" s="3">
        <v>5.6527777777777777</v>
      </c>
      <c r="S94" s="3">
        <f>SUM(Table3[[#This Row],[CNA Hours]], Table3[[#This Row],[NA TR Hours]], Table3[[#This Row],[Med Aide/Tech Hours]])</f>
        <v>156.65555555555554</v>
      </c>
      <c r="T94" s="3">
        <v>128.63333333333333</v>
      </c>
      <c r="U94" s="3">
        <v>0.80555555555555558</v>
      </c>
      <c r="V94" s="3">
        <v>27.216666666666665</v>
      </c>
      <c r="W94" s="3">
        <f>SUM(Table3[[#This Row],[RN Hours Contract]:[Med Aide Hours Contract]])</f>
        <v>0</v>
      </c>
      <c r="X94" s="3">
        <v>0</v>
      </c>
      <c r="Y94" s="3">
        <v>0</v>
      </c>
      <c r="Z94" s="3">
        <v>0</v>
      </c>
      <c r="AA94" s="3">
        <v>0</v>
      </c>
      <c r="AB94" s="3">
        <v>0</v>
      </c>
      <c r="AC94" s="3">
        <v>0</v>
      </c>
      <c r="AD94" s="3">
        <v>0</v>
      </c>
      <c r="AE94" s="3">
        <v>0</v>
      </c>
      <c r="AF94" t="s">
        <v>92</v>
      </c>
      <c r="AG94" s="13">
        <v>4</v>
      </c>
      <c r="AQ94"/>
    </row>
    <row r="95" spans="1:43" x14ac:dyDescent="0.2">
      <c r="A95" t="s">
        <v>273</v>
      </c>
      <c r="B95" t="s">
        <v>369</v>
      </c>
      <c r="C95" t="s">
        <v>619</v>
      </c>
      <c r="D95" t="s">
        <v>717</v>
      </c>
      <c r="E95" s="3">
        <v>91.066666666666663</v>
      </c>
      <c r="F95" s="3">
        <f>Table3[[#This Row],[Total Hours Nurse Staffing]]/Table3[[#This Row],[MDS Census]]</f>
        <v>4.2680502684236217</v>
      </c>
      <c r="G95" s="3">
        <f>Table3[[#This Row],[Total Direct Care Staff Hours]]/Table3[[#This Row],[MDS Census]]</f>
        <v>3.8278257686676431</v>
      </c>
      <c r="H95" s="3">
        <f>Table3[[#This Row],[Total RN Hours (w/ Admin, DON)]]/Table3[[#This Row],[MDS Census]]</f>
        <v>0.70258662762323099</v>
      </c>
      <c r="I95" s="3">
        <f>Table3[[#This Row],[RN Hours (excl. Admin, DON)]]/Table3[[#This Row],[MDS Census]]</f>
        <v>0.36442166910688145</v>
      </c>
      <c r="J95" s="3">
        <f t="shared" si="1"/>
        <v>388.67711111111112</v>
      </c>
      <c r="K95" s="3">
        <f>SUM(Table3[[#This Row],[RN Hours (excl. Admin, DON)]], Table3[[#This Row],[LPN Hours (excl. Admin)]], Table3[[#This Row],[CNA Hours]], Table3[[#This Row],[NA TR Hours]], Table3[[#This Row],[Med Aide/Tech Hours]])</f>
        <v>348.58733333333333</v>
      </c>
      <c r="L95" s="3">
        <f>SUM(Table3[[#This Row],[RN Hours (excl. Admin, DON)]:[RN DON Hours]])</f>
        <v>63.982222222222234</v>
      </c>
      <c r="M95" s="3">
        <v>33.186666666666667</v>
      </c>
      <c r="N95" s="3">
        <v>25.195555555555565</v>
      </c>
      <c r="O95" s="3">
        <v>5.6</v>
      </c>
      <c r="P95" s="3">
        <f>SUM(Table3[[#This Row],[LPN Hours (excl. Admin)]:[LPN Admin Hours]])</f>
        <v>75.98866666666666</v>
      </c>
      <c r="Q95" s="3">
        <v>66.694444444444443</v>
      </c>
      <c r="R95" s="3">
        <v>9.2942222222222224</v>
      </c>
      <c r="S95" s="3">
        <f>SUM(Table3[[#This Row],[CNA Hours]], Table3[[#This Row],[NA TR Hours]], Table3[[#This Row],[Med Aide/Tech Hours]])</f>
        <v>248.70622222222224</v>
      </c>
      <c r="T95" s="3">
        <v>219.9938888888889</v>
      </c>
      <c r="U95" s="3">
        <v>2.1403333333333334</v>
      </c>
      <c r="V95" s="3">
        <v>26.571999999999999</v>
      </c>
      <c r="W95" s="3">
        <f>SUM(Table3[[#This Row],[RN Hours Contract]:[Med Aide Hours Contract]])</f>
        <v>0</v>
      </c>
      <c r="X95" s="3">
        <v>0</v>
      </c>
      <c r="Y95" s="3">
        <v>0</v>
      </c>
      <c r="Z95" s="3">
        <v>0</v>
      </c>
      <c r="AA95" s="3">
        <v>0</v>
      </c>
      <c r="AB95" s="3">
        <v>0</v>
      </c>
      <c r="AC95" s="3">
        <v>0</v>
      </c>
      <c r="AD95" s="3">
        <v>0</v>
      </c>
      <c r="AE95" s="3">
        <v>0</v>
      </c>
      <c r="AF95" t="s">
        <v>93</v>
      </c>
      <c r="AG95" s="13">
        <v>4</v>
      </c>
      <c r="AQ95"/>
    </row>
    <row r="96" spans="1:43" x14ac:dyDescent="0.2">
      <c r="A96" t="s">
        <v>273</v>
      </c>
      <c r="B96" t="s">
        <v>370</v>
      </c>
      <c r="C96" t="s">
        <v>637</v>
      </c>
      <c r="D96" t="s">
        <v>782</v>
      </c>
      <c r="E96" s="3">
        <v>62.422222222222224</v>
      </c>
      <c r="F96" s="3">
        <f>Table3[[#This Row],[Total Hours Nurse Staffing]]/Table3[[#This Row],[MDS Census]]</f>
        <v>3.4567016731933071</v>
      </c>
      <c r="G96" s="3">
        <f>Table3[[#This Row],[Total Direct Care Staff Hours]]/Table3[[#This Row],[MDS Census]]</f>
        <v>3.0994873620505516</v>
      </c>
      <c r="H96" s="3">
        <f>Table3[[#This Row],[Total RN Hours (w/ Admin, DON)]]/Table3[[#This Row],[MDS Census]]</f>
        <v>0.39480598077607687</v>
      </c>
      <c r="I96" s="3">
        <f>Table3[[#This Row],[RN Hours (excl. Admin, DON)]]/Table3[[#This Row],[MDS Census]]</f>
        <v>0.20556069775720895</v>
      </c>
      <c r="J96" s="3">
        <f t="shared" si="1"/>
        <v>215.77500000000001</v>
      </c>
      <c r="K96" s="3">
        <f>SUM(Table3[[#This Row],[RN Hours (excl. Admin, DON)]], Table3[[#This Row],[LPN Hours (excl. Admin)]], Table3[[#This Row],[CNA Hours]], Table3[[#This Row],[NA TR Hours]], Table3[[#This Row],[Med Aide/Tech Hours]])</f>
        <v>193.47688888888888</v>
      </c>
      <c r="L96" s="3">
        <f>SUM(Table3[[#This Row],[RN Hours (excl. Admin, DON)]:[RN DON Hours]])</f>
        <v>24.644666666666666</v>
      </c>
      <c r="M96" s="3">
        <v>12.831555555555555</v>
      </c>
      <c r="N96" s="3">
        <v>6.035333333333333</v>
      </c>
      <c r="O96" s="3">
        <v>5.7777777777777777</v>
      </c>
      <c r="P96" s="3">
        <f>SUM(Table3[[#This Row],[LPN Hours (excl. Admin)]:[LPN Admin Hours]])</f>
        <v>62.925888888888892</v>
      </c>
      <c r="Q96" s="3">
        <v>52.440888888888892</v>
      </c>
      <c r="R96" s="3">
        <v>10.485000000000003</v>
      </c>
      <c r="S96" s="3">
        <f>SUM(Table3[[#This Row],[CNA Hours]], Table3[[#This Row],[NA TR Hours]], Table3[[#This Row],[Med Aide/Tech Hours]])</f>
        <v>128.20444444444445</v>
      </c>
      <c r="T96" s="3">
        <v>115.84355555555555</v>
      </c>
      <c r="U96" s="3">
        <v>0</v>
      </c>
      <c r="V96" s="3">
        <v>12.360888888888889</v>
      </c>
      <c r="W96" s="3">
        <f>SUM(Table3[[#This Row],[RN Hours Contract]:[Med Aide Hours Contract]])</f>
        <v>24.596</v>
      </c>
      <c r="X96" s="3">
        <v>5.9010000000000007</v>
      </c>
      <c r="Y96" s="3">
        <v>0</v>
      </c>
      <c r="Z96" s="3">
        <v>1.8666666666666667</v>
      </c>
      <c r="AA96" s="3">
        <v>5.9990000000000006</v>
      </c>
      <c r="AB96" s="3">
        <v>0</v>
      </c>
      <c r="AC96" s="3">
        <v>10.357111111111111</v>
      </c>
      <c r="AD96" s="3">
        <v>0</v>
      </c>
      <c r="AE96" s="3">
        <v>0.47222222222222221</v>
      </c>
      <c r="AF96" t="s">
        <v>94</v>
      </c>
      <c r="AG96" s="13">
        <v>4</v>
      </c>
      <c r="AQ96"/>
    </row>
    <row r="97" spans="1:43" x14ac:dyDescent="0.2">
      <c r="A97" t="s">
        <v>273</v>
      </c>
      <c r="B97" t="s">
        <v>371</v>
      </c>
      <c r="C97" t="s">
        <v>638</v>
      </c>
      <c r="D97" t="s">
        <v>783</v>
      </c>
      <c r="E97" s="3">
        <v>94.444444444444443</v>
      </c>
      <c r="F97" s="3">
        <f>Table3[[#This Row],[Total Hours Nurse Staffing]]/Table3[[#This Row],[MDS Census]]</f>
        <v>3.7199576470588238</v>
      </c>
      <c r="G97" s="3">
        <f>Table3[[#This Row],[Total Direct Care Staff Hours]]/Table3[[#This Row],[MDS Census]]</f>
        <v>3.3115458823529411</v>
      </c>
      <c r="H97" s="3">
        <f>Table3[[#This Row],[Total RN Hours (w/ Admin, DON)]]/Table3[[#This Row],[MDS Census]]</f>
        <v>0.76716705882352942</v>
      </c>
      <c r="I97" s="3">
        <f>Table3[[#This Row],[RN Hours (excl. Admin, DON)]]/Table3[[#This Row],[MDS Census]]</f>
        <v>0.48078470588235295</v>
      </c>
      <c r="J97" s="3">
        <f t="shared" si="1"/>
        <v>351.32933333333335</v>
      </c>
      <c r="K97" s="3">
        <f>SUM(Table3[[#This Row],[RN Hours (excl. Admin, DON)]], Table3[[#This Row],[LPN Hours (excl. Admin)]], Table3[[#This Row],[CNA Hours]], Table3[[#This Row],[NA TR Hours]], Table3[[#This Row],[Med Aide/Tech Hours]])</f>
        <v>312.7571111111111</v>
      </c>
      <c r="L97" s="3">
        <f>SUM(Table3[[#This Row],[RN Hours (excl. Admin, DON)]:[RN DON Hours]])</f>
        <v>72.454666666666668</v>
      </c>
      <c r="M97" s="3">
        <v>45.407444444444444</v>
      </c>
      <c r="N97" s="3">
        <v>21.802777777777777</v>
      </c>
      <c r="O97" s="3">
        <v>5.2444444444444445</v>
      </c>
      <c r="P97" s="3">
        <f>SUM(Table3[[#This Row],[LPN Hours (excl. Admin)]:[LPN Admin Hours]])</f>
        <v>65.566555555555553</v>
      </c>
      <c r="Q97" s="3">
        <v>54.041555555555554</v>
      </c>
      <c r="R97" s="3">
        <v>11.525</v>
      </c>
      <c r="S97" s="3">
        <f>SUM(Table3[[#This Row],[CNA Hours]], Table3[[#This Row],[NA TR Hours]], Table3[[#This Row],[Med Aide/Tech Hours]])</f>
        <v>213.30811111111112</v>
      </c>
      <c r="T97" s="3">
        <v>179.88311111111111</v>
      </c>
      <c r="U97" s="3">
        <v>21.75</v>
      </c>
      <c r="V97" s="3">
        <v>11.675000000000001</v>
      </c>
      <c r="W97" s="3">
        <f>SUM(Table3[[#This Row],[RN Hours Contract]:[Med Aide Hours Contract]])</f>
        <v>0</v>
      </c>
      <c r="X97" s="3">
        <v>0</v>
      </c>
      <c r="Y97" s="3">
        <v>0</v>
      </c>
      <c r="Z97" s="3">
        <v>0</v>
      </c>
      <c r="AA97" s="3">
        <v>0</v>
      </c>
      <c r="AB97" s="3">
        <v>0</v>
      </c>
      <c r="AC97" s="3">
        <v>0</v>
      </c>
      <c r="AD97" s="3">
        <v>0</v>
      </c>
      <c r="AE97" s="3">
        <v>0</v>
      </c>
      <c r="AF97" t="s">
        <v>95</v>
      </c>
      <c r="AG97" s="13">
        <v>4</v>
      </c>
      <c r="AQ97"/>
    </row>
    <row r="98" spans="1:43" x14ac:dyDescent="0.2">
      <c r="A98" t="s">
        <v>273</v>
      </c>
      <c r="B98" t="s">
        <v>372</v>
      </c>
      <c r="C98" t="s">
        <v>639</v>
      </c>
      <c r="D98" t="s">
        <v>710</v>
      </c>
      <c r="E98" s="3">
        <v>99.233333333333334</v>
      </c>
      <c r="F98" s="3">
        <f>Table3[[#This Row],[Total Hours Nurse Staffing]]/Table3[[#This Row],[MDS Census]]</f>
        <v>3.3744698242078157</v>
      </c>
      <c r="G98" s="3">
        <f>Table3[[#This Row],[Total Direct Care Staff Hours]]/Table3[[#This Row],[MDS Census]]</f>
        <v>3.1890482588735867</v>
      </c>
      <c r="H98" s="3">
        <f>Table3[[#This Row],[Total RN Hours (w/ Admin, DON)]]/Table3[[#This Row],[MDS Census]]</f>
        <v>0.56368827678871358</v>
      </c>
      <c r="I98" s="3">
        <f>Table3[[#This Row],[RN Hours (excl. Admin, DON)]]/Table3[[#This Row],[MDS Census]]</f>
        <v>0.49292352480125412</v>
      </c>
      <c r="J98" s="3">
        <f t="shared" si="1"/>
        <v>334.85988888888892</v>
      </c>
      <c r="K98" s="3">
        <f>SUM(Table3[[#This Row],[RN Hours (excl. Admin, DON)]], Table3[[#This Row],[LPN Hours (excl. Admin)]], Table3[[#This Row],[CNA Hours]], Table3[[#This Row],[NA TR Hours]], Table3[[#This Row],[Med Aide/Tech Hours]])</f>
        <v>316.45988888888894</v>
      </c>
      <c r="L98" s="3">
        <f>SUM(Table3[[#This Row],[RN Hours (excl. Admin, DON)]:[RN DON Hours]])</f>
        <v>55.936666666666675</v>
      </c>
      <c r="M98" s="3">
        <v>48.914444444444449</v>
      </c>
      <c r="N98" s="3">
        <v>1.3333333333333333</v>
      </c>
      <c r="O98" s="3">
        <v>5.6888888888888891</v>
      </c>
      <c r="P98" s="3">
        <f>SUM(Table3[[#This Row],[LPN Hours (excl. Admin)]:[LPN Admin Hours]])</f>
        <v>76.49977777777778</v>
      </c>
      <c r="Q98" s="3">
        <v>65.122</v>
      </c>
      <c r="R98" s="3">
        <v>11.377777777777778</v>
      </c>
      <c r="S98" s="3">
        <f>SUM(Table3[[#This Row],[CNA Hours]], Table3[[#This Row],[NA TR Hours]], Table3[[#This Row],[Med Aide/Tech Hours]])</f>
        <v>202.42344444444444</v>
      </c>
      <c r="T98" s="3">
        <v>148.34433333333334</v>
      </c>
      <c r="U98" s="3">
        <v>40.609111111111105</v>
      </c>
      <c r="V98" s="3">
        <v>13.470000000000002</v>
      </c>
      <c r="W98" s="3">
        <f>SUM(Table3[[#This Row],[RN Hours Contract]:[Med Aide Hours Contract]])</f>
        <v>0</v>
      </c>
      <c r="X98" s="3">
        <v>0</v>
      </c>
      <c r="Y98" s="3">
        <v>0</v>
      </c>
      <c r="Z98" s="3">
        <v>0</v>
      </c>
      <c r="AA98" s="3">
        <v>0</v>
      </c>
      <c r="AB98" s="3">
        <v>0</v>
      </c>
      <c r="AC98" s="3">
        <v>0</v>
      </c>
      <c r="AD98" s="3">
        <v>0</v>
      </c>
      <c r="AE98" s="3">
        <v>0</v>
      </c>
      <c r="AF98" t="s">
        <v>96</v>
      </c>
      <c r="AG98" s="13">
        <v>4</v>
      </c>
      <c r="AQ98"/>
    </row>
    <row r="99" spans="1:43" x14ac:dyDescent="0.2">
      <c r="A99" t="s">
        <v>273</v>
      </c>
      <c r="B99" t="s">
        <v>373</v>
      </c>
      <c r="C99" t="s">
        <v>600</v>
      </c>
      <c r="D99" t="s">
        <v>727</v>
      </c>
      <c r="E99" s="3">
        <v>52.633333333333333</v>
      </c>
      <c r="F99" s="3">
        <f>Table3[[#This Row],[Total Hours Nurse Staffing]]/Table3[[#This Row],[MDS Census]]</f>
        <v>4.2168228836816546</v>
      </c>
      <c r="G99" s="3">
        <f>Table3[[#This Row],[Total Direct Care Staff Hours]]/Table3[[#This Row],[MDS Census]]</f>
        <v>3.8111336288790376</v>
      </c>
      <c r="H99" s="3">
        <f>Table3[[#This Row],[Total RN Hours (w/ Admin, DON)]]/Table3[[#This Row],[MDS Census]]</f>
        <v>0.61589613679544009</v>
      </c>
      <c r="I99" s="3">
        <f>Table3[[#This Row],[RN Hours (excl. Admin, DON)]]/Table3[[#This Row],[MDS Census]]</f>
        <v>0.21020688199282245</v>
      </c>
      <c r="J99" s="3">
        <f t="shared" si="1"/>
        <v>221.94544444444443</v>
      </c>
      <c r="K99" s="3">
        <f>SUM(Table3[[#This Row],[RN Hours (excl. Admin, DON)]], Table3[[#This Row],[LPN Hours (excl. Admin)]], Table3[[#This Row],[CNA Hours]], Table3[[#This Row],[NA TR Hours]], Table3[[#This Row],[Med Aide/Tech Hours]])</f>
        <v>200.59266666666667</v>
      </c>
      <c r="L99" s="3">
        <f>SUM(Table3[[#This Row],[RN Hours (excl. Admin, DON)]:[RN DON Hours]])</f>
        <v>32.416666666666664</v>
      </c>
      <c r="M99" s="3">
        <v>11.063888888888888</v>
      </c>
      <c r="N99" s="3">
        <v>15.952777777777778</v>
      </c>
      <c r="O99" s="3">
        <v>5.4</v>
      </c>
      <c r="P99" s="3">
        <f>SUM(Table3[[#This Row],[LPN Hours (excl. Admin)]:[LPN Admin Hours]])</f>
        <v>60.597222222222221</v>
      </c>
      <c r="Q99" s="3">
        <v>60.597222222222221</v>
      </c>
      <c r="R99" s="3">
        <v>0</v>
      </c>
      <c r="S99" s="3">
        <f>SUM(Table3[[#This Row],[CNA Hours]], Table3[[#This Row],[NA TR Hours]], Table3[[#This Row],[Med Aide/Tech Hours]])</f>
        <v>128.93155555555555</v>
      </c>
      <c r="T99" s="3">
        <v>67.495666666666665</v>
      </c>
      <c r="U99" s="3">
        <v>56.624777777777773</v>
      </c>
      <c r="V99" s="3">
        <v>4.8111111111111109</v>
      </c>
      <c r="W99" s="3">
        <f>SUM(Table3[[#This Row],[RN Hours Contract]:[Med Aide Hours Contract]])</f>
        <v>0</v>
      </c>
      <c r="X99" s="3">
        <v>0</v>
      </c>
      <c r="Y99" s="3">
        <v>0</v>
      </c>
      <c r="Z99" s="3">
        <v>0</v>
      </c>
      <c r="AA99" s="3">
        <v>0</v>
      </c>
      <c r="AB99" s="3">
        <v>0</v>
      </c>
      <c r="AC99" s="3">
        <v>0</v>
      </c>
      <c r="AD99" s="3">
        <v>0</v>
      </c>
      <c r="AE99" s="3">
        <v>0</v>
      </c>
      <c r="AF99" t="s">
        <v>97</v>
      </c>
      <c r="AG99" s="13">
        <v>4</v>
      </c>
      <c r="AQ99"/>
    </row>
    <row r="100" spans="1:43" x14ac:dyDescent="0.2">
      <c r="A100" t="s">
        <v>273</v>
      </c>
      <c r="B100" t="s">
        <v>374</v>
      </c>
      <c r="C100" t="s">
        <v>571</v>
      </c>
      <c r="D100" t="s">
        <v>761</v>
      </c>
      <c r="E100" s="3">
        <v>125.65555555555555</v>
      </c>
      <c r="F100" s="3">
        <f>Table3[[#This Row],[Total Hours Nurse Staffing]]/Table3[[#This Row],[MDS Census]]</f>
        <v>4.2200088425148108</v>
      </c>
      <c r="G100" s="3">
        <f>Table3[[#This Row],[Total Direct Care Staff Hours]]/Table3[[#This Row],[MDS Census]]</f>
        <v>3.8048766469183835</v>
      </c>
      <c r="H100" s="3">
        <f>Table3[[#This Row],[Total RN Hours (w/ Admin, DON)]]/Table3[[#This Row],[MDS Census]]</f>
        <v>0.29498010434167482</v>
      </c>
      <c r="I100" s="3">
        <f>Table3[[#This Row],[RN Hours (excl. Admin, DON)]]/Table3[[#This Row],[MDS Census]]</f>
        <v>0.15842956936952871</v>
      </c>
      <c r="J100" s="3">
        <f t="shared" si="1"/>
        <v>530.26755555555553</v>
      </c>
      <c r="K100" s="3">
        <f>SUM(Table3[[#This Row],[RN Hours (excl. Admin, DON)]], Table3[[#This Row],[LPN Hours (excl. Admin)]], Table3[[#This Row],[CNA Hours]], Table3[[#This Row],[NA TR Hours]], Table3[[#This Row],[Med Aide/Tech Hours]])</f>
        <v>478.10388888888883</v>
      </c>
      <c r="L100" s="3">
        <f>SUM(Table3[[#This Row],[RN Hours (excl. Admin, DON)]:[RN DON Hours]])</f>
        <v>37.065888888888892</v>
      </c>
      <c r="M100" s="3">
        <v>19.907555555555557</v>
      </c>
      <c r="N100" s="3">
        <v>11.958333333333334</v>
      </c>
      <c r="O100" s="3">
        <v>5.2</v>
      </c>
      <c r="P100" s="3">
        <f>SUM(Table3[[#This Row],[LPN Hours (excl. Admin)]:[LPN Admin Hours]])</f>
        <v>167.53722222222223</v>
      </c>
      <c r="Q100" s="3">
        <v>132.53188888888889</v>
      </c>
      <c r="R100" s="3">
        <v>35.005333333333333</v>
      </c>
      <c r="S100" s="3">
        <f>SUM(Table3[[#This Row],[CNA Hours]], Table3[[#This Row],[NA TR Hours]], Table3[[#This Row],[Med Aide/Tech Hours]])</f>
        <v>325.66444444444443</v>
      </c>
      <c r="T100" s="3">
        <v>299.38455555555555</v>
      </c>
      <c r="U100" s="3">
        <v>8.012444444444446</v>
      </c>
      <c r="V100" s="3">
        <v>18.267444444444447</v>
      </c>
      <c r="W100" s="3">
        <f>SUM(Table3[[#This Row],[RN Hours Contract]:[Med Aide Hours Contract]])</f>
        <v>143.99722222222221</v>
      </c>
      <c r="X100" s="3">
        <v>8.7666666666666675</v>
      </c>
      <c r="Y100" s="3">
        <v>0</v>
      </c>
      <c r="Z100" s="3">
        <v>0</v>
      </c>
      <c r="AA100" s="3">
        <v>30.708333333333332</v>
      </c>
      <c r="AB100" s="3">
        <v>0.05</v>
      </c>
      <c r="AC100" s="3">
        <v>102.11388888888889</v>
      </c>
      <c r="AD100" s="3">
        <v>0.25</v>
      </c>
      <c r="AE100" s="3">
        <v>2.1083333333333334</v>
      </c>
      <c r="AF100" t="s">
        <v>98</v>
      </c>
      <c r="AG100" s="13">
        <v>4</v>
      </c>
      <c r="AQ100"/>
    </row>
    <row r="101" spans="1:43" x14ac:dyDescent="0.2">
      <c r="A101" t="s">
        <v>273</v>
      </c>
      <c r="B101" t="s">
        <v>375</v>
      </c>
      <c r="C101" t="s">
        <v>624</v>
      </c>
      <c r="D101" t="s">
        <v>773</v>
      </c>
      <c r="E101" s="3">
        <v>80.86666666666666</v>
      </c>
      <c r="F101" s="3">
        <f>Table3[[#This Row],[Total Hours Nurse Staffing]]/Table3[[#This Row],[MDS Census]]</f>
        <v>5.1372162682055516</v>
      </c>
      <c r="G101" s="3">
        <f>Table3[[#This Row],[Total Direct Care Staff Hours]]/Table3[[#This Row],[MDS Census]]</f>
        <v>4.7631409727947247</v>
      </c>
      <c r="H101" s="3">
        <f>Table3[[#This Row],[Total RN Hours (w/ Admin, DON)]]/Table3[[#This Row],[MDS Census]]</f>
        <v>0.83669826875515263</v>
      </c>
      <c r="I101" s="3">
        <f>Table3[[#This Row],[RN Hours (excl. Admin, DON)]]/Table3[[#This Row],[MDS Census]]</f>
        <v>0.59354767793349827</v>
      </c>
      <c r="J101" s="3">
        <f t="shared" si="1"/>
        <v>415.42955555555557</v>
      </c>
      <c r="K101" s="3">
        <f>SUM(Table3[[#This Row],[RN Hours (excl. Admin, DON)]], Table3[[#This Row],[LPN Hours (excl. Admin)]], Table3[[#This Row],[CNA Hours]], Table3[[#This Row],[NA TR Hours]], Table3[[#This Row],[Med Aide/Tech Hours]])</f>
        <v>385.17933333333337</v>
      </c>
      <c r="L101" s="3">
        <f>SUM(Table3[[#This Row],[RN Hours (excl. Admin, DON)]:[RN DON Hours]])</f>
        <v>67.661000000000001</v>
      </c>
      <c r="M101" s="3">
        <v>47.998222222222225</v>
      </c>
      <c r="N101" s="3">
        <v>13.712777777777779</v>
      </c>
      <c r="O101" s="3">
        <v>5.95</v>
      </c>
      <c r="P101" s="3">
        <f>SUM(Table3[[#This Row],[LPN Hours (excl. Admin)]:[LPN Admin Hours]])</f>
        <v>106.26611111111112</v>
      </c>
      <c r="Q101" s="3">
        <v>95.678666666666672</v>
      </c>
      <c r="R101" s="3">
        <v>10.587444444444442</v>
      </c>
      <c r="S101" s="3">
        <f>SUM(Table3[[#This Row],[CNA Hours]], Table3[[#This Row],[NA TR Hours]], Table3[[#This Row],[Med Aide/Tech Hours]])</f>
        <v>241.50244444444445</v>
      </c>
      <c r="T101" s="3">
        <v>241.50244444444445</v>
      </c>
      <c r="U101" s="3">
        <v>0</v>
      </c>
      <c r="V101" s="3">
        <v>0</v>
      </c>
      <c r="W101" s="3">
        <f>SUM(Table3[[#This Row],[RN Hours Contract]:[Med Aide Hours Contract]])</f>
        <v>10.208333333333334</v>
      </c>
      <c r="X101" s="3">
        <v>0</v>
      </c>
      <c r="Y101" s="3">
        <v>10.208333333333334</v>
      </c>
      <c r="Z101" s="3">
        <v>0</v>
      </c>
      <c r="AA101" s="3">
        <v>0</v>
      </c>
      <c r="AB101" s="3">
        <v>0</v>
      </c>
      <c r="AC101" s="3">
        <v>0</v>
      </c>
      <c r="AD101" s="3">
        <v>0</v>
      </c>
      <c r="AE101" s="3">
        <v>0</v>
      </c>
      <c r="AF101" t="s">
        <v>99</v>
      </c>
      <c r="AG101" s="13">
        <v>4</v>
      </c>
      <c r="AQ101"/>
    </row>
    <row r="102" spans="1:43" x14ac:dyDescent="0.2">
      <c r="A102" t="s">
        <v>273</v>
      </c>
      <c r="B102" t="s">
        <v>376</v>
      </c>
      <c r="C102" t="s">
        <v>603</v>
      </c>
      <c r="D102" t="s">
        <v>733</v>
      </c>
      <c r="E102" s="3">
        <v>79.766666666666666</v>
      </c>
      <c r="F102" s="3">
        <f>Table3[[#This Row],[Total Hours Nurse Staffing]]/Table3[[#This Row],[MDS Census]]</f>
        <v>6.0262223150856666</v>
      </c>
      <c r="G102" s="3">
        <f>Table3[[#This Row],[Total Direct Care Staff Hours]]/Table3[[#This Row],[MDS Census]]</f>
        <v>5.900926312856944</v>
      </c>
      <c r="H102" s="3">
        <f>Table3[[#This Row],[Total RN Hours (w/ Admin, DON)]]/Table3[[#This Row],[MDS Census]]</f>
        <v>0.69038166875609419</v>
      </c>
      <c r="I102" s="3">
        <f>Table3[[#This Row],[RN Hours (excl. Admin, DON)]]/Table3[[#This Row],[MDS Census]]</f>
        <v>0.63483772113107673</v>
      </c>
      <c r="J102" s="3">
        <f t="shared" si="1"/>
        <v>480.69166666666666</v>
      </c>
      <c r="K102" s="3">
        <f>SUM(Table3[[#This Row],[RN Hours (excl. Admin, DON)]], Table3[[#This Row],[LPN Hours (excl. Admin)]], Table3[[#This Row],[CNA Hours]], Table3[[#This Row],[NA TR Hours]], Table3[[#This Row],[Med Aide/Tech Hours]])</f>
        <v>470.69722222222225</v>
      </c>
      <c r="L102" s="3">
        <f>SUM(Table3[[#This Row],[RN Hours (excl. Admin, DON)]:[RN DON Hours]])</f>
        <v>55.069444444444443</v>
      </c>
      <c r="M102" s="3">
        <v>50.638888888888886</v>
      </c>
      <c r="N102" s="3">
        <v>1.9722222222222223</v>
      </c>
      <c r="O102" s="3">
        <v>2.4583333333333335</v>
      </c>
      <c r="P102" s="3">
        <f>SUM(Table3[[#This Row],[LPN Hours (excl. Admin)]:[LPN Admin Hours]])</f>
        <v>63.06388888888889</v>
      </c>
      <c r="Q102" s="3">
        <v>57.5</v>
      </c>
      <c r="R102" s="3">
        <v>5.5638888888888891</v>
      </c>
      <c r="S102" s="3">
        <f>SUM(Table3[[#This Row],[CNA Hours]], Table3[[#This Row],[NA TR Hours]], Table3[[#This Row],[Med Aide/Tech Hours]])</f>
        <v>362.55833333333334</v>
      </c>
      <c r="T102" s="3">
        <v>292.03888888888889</v>
      </c>
      <c r="U102" s="3">
        <v>19.25</v>
      </c>
      <c r="V102" s="3">
        <v>51.269444444444446</v>
      </c>
      <c r="W102" s="3">
        <f>SUM(Table3[[#This Row],[RN Hours Contract]:[Med Aide Hours Contract]])</f>
        <v>425.73611111111109</v>
      </c>
      <c r="X102" s="3">
        <v>50.638888888888886</v>
      </c>
      <c r="Y102" s="3">
        <v>1.9722222222222223</v>
      </c>
      <c r="Z102" s="3">
        <v>2.4583333333333335</v>
      </c>
      <c r="AA102" s="3">
        <v>57.5</v>
      </c>
      <c r="AB102" s="3">
        <v>5.5638888888888891</v>
      </c>
      <c r="AC102" s="3">
        <v>265.12222222222221</v>
      </c>
      <c r="AD102" s="3">
        <v>19.25</v>
      </c>
      <c r="AE102" s="3">
        <v>23.230555555555554</v>
      </c>
      <c r="AF102" t="s">
        <v>100</v>
      </c>
      <c r="AG102" s="13">
        <v>4</v>
      </c>
      <c r="AQ102"/>
    </row>
    <row r="103" spans="1:43" x14ac:dyDescent="0.2">
      <c r="A103" t="s">
        <v>273</v>
      </c>
      <c r="B103" t="s">
        <v>377</v>
      </c>
      <c r="C103" t="s">
        <v>605</v>
      </c>
      <c r="D103" t="s">
        <v>764</v>
      </c>
      <c r="E103" s="3">
        <v>81.155555555555551</v>
      </c>
      <c r="F103" s="3">
        <f>Table3[[#This Row],[Total Hours Nurse Staffing]]/Table3[[#This Row],[MDS Census]]</f>
        <v>3.397426067907996</v>
      </c>
      <c r="G103" s="3">
        <f>Table3[[#This Row],[Total Direct Care Staff Hours]]/Table3[[#This Row],[MDS Census]]</f>
        <v>3.0027642387732754</v>
      </c>
      <c r="H103" s="3">
        <f>Table3[[#This Row],[Total RN Hours (w/ Admin, DON)]]/Table3[[#This Row],[MDS Census]]</f>
        <v>0.69206872946330777</v>
      </c>
      <c r="I103" s="3">
        <f>Table3[[#This Row],[RN Hours (excl. Admin, DON)]]/Table3[[#This Row],[MDS Census]]</f>
        <v>0.43084063526834615</v>
      </c>
      <c r="J103" s="3">
        <f t="shared" si="1"/>
        <v>275.72000000000003</v>
      </c>
      <c r="K103" s="3">
        <f>SUM(Table3[[#This Row],[RN Hours (excl. Admin, DON)]], Table3[[#This Row],[LPN Hours (excl. Admin)]], Table3[[#This Row],[CNA Hours]], Table3[[#This Row],[NA TR Hours]], Table3[[#This Row],[Med Aide/Tech Hours]])</f>
        <v>243.69100000000003</v>
      </c>
      <c r="L103" s="3">
        <f>SUM(Table3[[#This Row],[RN Hours (excl. Admin, DON)]:[RN DON Hours]])</f>
        <v>56.165222222222219</v>
      </c>
      <c r="M103" s="3">
        <v>34.965111111111113</v>
      </c>
      <c r="N103" s="3">
        <v>15.511222222222218</v>
      </c>
      <c r="O103" s="3">
        <v>5.6888888888888891</v>
      </c>
      <c r="P103" s="3">
        <f>SUM(Table3[[#This Row],[LPN Hours (excl. Admin)]:[LPN Admin Hours]])</f>
        <v>62.12211111111111</v>
      </c>
      <c r="Q103" s="3">
        <v>51.293222222222226</v>
      </c>
      <c r="R103" s="3">
        <v>10.828888888888887</v>
      </c>
      <c r="S103" s="3">
        <f>SUM(Table3[[#This Row],[CNA Hours]], Table3[[#This Row],[NA TR Hours]], Table3[[#This Row],[Med Aide/Tech Hours]])</f>
        <v>157.43266666666668</v>
      </c>
      <c r="T103" s="3">
        <v>131.58000000000001</v>
      </c>
      <c r="U103" s="3">
        <v>0</v>
      </c>
      <c r="V103" s="3">
        <v>25.852666666666661</v>
      </c>
      <c r="W103" s="3">
        <f>SUM(Table3[[#This Row],[RN Hours Contract]:[Med Aide Hours Contract]])</f>
        <v>10.283555555555555</v>
      </c>
      <c r="X103" s="3">
        <v>0</v>
      </c>
      <c r="Y103" s="3">
        <v>0</v>
      </c>
      <c r="Z103" s="3">
        <v>0</v>
      </c>
      <c r="AA103" s="3">
        <v>5.4241111111111113</v>
      </c>
      <c r="AB103" s="3">
        <v>0</v>
      </c>
      <c r="AC103" s="3">
        <v>4.8594444444444447</v>
      </c>
      <c r="AD103" s="3">
        <v>0</v>
      </c>
      <c r="AE103" s="3">
        <v>0</v>
      </c>
      <c r="AF103" t="s">
        <v>101</v>
      </c>
      <c r="AG103" s="13">
        <v>4</v>
      </c>
      <c r="AQ103"/>
    </row>
    <row r="104" spans="1:43" x14ac:dyDescent="0.2">
      <c r="A104" t="s">
        <v>273</v>
      </c>
      <c r="B104" t="s">
        <v>378</v>
      </c>
      <c r="C104" t="s">
        <v>640</v>
      </c>
      <c r="D104" t="s">
        <v>710</v>
      </c>
      <c r="E104" s="3">
        <v>86.022222222222226</v>
      </c>
      <c r="F104" s="3">
        <f>Table3[[#This Row],[Total Hours Nurse Staffing]]/Table3[[#This Row],[MDS Census]]</f>
        <v>3.1803151640402998</v>
      </c>
      <c r="G104" s="3">
        <f>Table3[[#This Row],[Total Direct Care Staff Hours]]/Table3[[#This Row],[MDS Census]]</f>
        <v>2.9511431154740375</v>
      </c>
      <c r="H104" s="3">
        <f>Table3[[#This Row],[Total RN Hours (w/ Admin, DON)]]/Table3[[#This Row],[MDS Census]]</f>
        <v>0.30702660811159904</v>
      </c>
      <c r="I104" s="3">
        <f>Table3[[#This Row],[RN Hours (excl. Admin, DON)]]/Table3[[#This Row],[MDS Census]]</f>
        <v>0.20004520795660033</v>
      </c>
      <c r="J104" s="3">
        <f t="shared" si="1"/>
        <v>273.57777777777778</v>
      </c>
      <c r="K104" s="3">
        <f>SUM(Table3[[#This Row],[RN Hours (excl. Admin, DON)]], Table3[[#This Row],[LPN Hours (excl. Admin)]], Table3[[#This Row],[CNA Hours]], Table3[[#This Row],[NA TR Hours]], Table3[[#This Row],[Med Aide/Tech Hours]])</f>
        <v>253.86388888888888</v>
      </c>
      <c r="L104" s="3">
        <f>SUM(Table3[[#This Row],[RN Hours (excl. Admin, DON)]:[RN DON Hours]])</f>
        <v>26.411111111111108</v>
      </c>
      <c r="M104" s="3">
        <v>17.208333333333332</v>
      </c>
      <c r="N104" s="3">
        <v>3.8694444444444445</v>
      </c>
      <c r="O104" s="3">
        <v>5.333333333333333</v>
      </c>
      <c r="P104" s="3">
        <f>SUM(Table3[[#This Row],[LPN Hours (excl. Admin)]:[LPN Admin Hours]])</f>
        <v>87.87222222222222</v>
      </c>
      <c r="Q104" s="3">
        <v>77.361111111111114</v>
      </c>
      <c r="R104" s="3">
        <v>10.511111111111111</v>
      </c>
      <c r="S104" s="3">
        <f>SUM(Table3[[#This Row],[CNA Hours]], Table3[[#This Row],[NA TR Hours]], Table3[[#This Row],[Med Aide/Tech Hours]])</f>
        <v>159.29444444444445</v>
      </c>
      <c r="T104" s="3">
        <v>159.29444444444445</v>
      </c>
      <c r="U104" s="3">
        <v>0</v>
      </c>
      <c r="V104" s="3">
        <v>0</v>
      </c>
      <c r="W104" s="3">
        <f>SUM(Table3[[#This Row],[RN Hours Contract]:[Med Aide Hours Contract]])</f>
        <v>0</v>
      </c>
      <c r="X104" s="3">
        <v>0</v>
      </c>
      <c r="Y104" s="3">
        <v>0</v>
      </c>
      <c r="Z104" s="3">
        <v>0</v>
      </c>
      <c r="AA104" s="3">
        <v>0</v>
      </c>
      <c r="AB104" s="3">
        <v>0</v>
      </c>
      <c r="AC104" s="3">
        <v>0</v>
      </c>
      <c r="AD104" s="3">
        <v>0</v>
      </c>
      <c r="AE104" s="3">
        <v>0</v>
      </c>
      <c r="AF104" t="s">
        <v>102</v>
      </c>
      <c r="AG104" s="13">
        <v>4</v>
      </c>
      <c r="AQ104"/>
    </row>
    <row r="105" spans="1:43" x14ac:dyDescent="0.2">
      <c r="A105" t="s">
        <v>273</v>
      </c>
      <c r="B105" t="s">
        <v>285</v>
      </c>
      <c r="C105" t="s">
        <v>610</v>
      </c>
      <c r="D105" t="s">
        <v>745</v>
      </c>
      <c r="E105" s="3">
        <v>80.222222222222229</v>
      </c>
      <c r="F105" s="3">
        <f>Table3[[#This Row],[Total Hours Nurse Staffing]]/Table3[[#This Row],[MDS Census]]</f>
        <v>4.1780415512465368</v>
      </c>
      <c r="G105" s="3">
        <f>Table3[[#This Row],[Total Direct Care Staff Hours]]/Table3[[#This Row],[MDS Census]]</f>
        <v>3.8241177285318559</v>
      </c>
      <c r="H105" s="3">
        <f>Table3[[#This Row],[Total RN Hours (w/ Admin, DON)]]/Table3[[#This Row],[MDS Census]]</f>
        <v>0.8469819944598338</v>
      </c>
      <c r="I105" s="3">
        <f>Table3[[#This Row],[RN Hours (excl. Admin, DON)]]/Table3[[#This Row],[MDS Census]]</f>
        <v>0.63781717451523545</v>
      </c>
      <c r="J105" s="3">
        <f t="shared" si="1"/>
        <v>335.17177777777778</v>
      </c>
      <c r="K105" s="3">
        <f>SUM(Table3[[#This Row],[RN Hours (excl. Admin, DON)]], Table3[[#This Row],[LPN Hours (excl. Admin)]], Table3[[#This Row],[CNA Hours]], Table3[[#This Row],[NA TR Hours]], Table3[[#This Row],[Med Aide/Tech Hours]])</f>
        <v>306.77922222222224</v>
      </c>
      <c r="L105" s="3">
        <f>SUM(Table3[[#This Row],[RN Hours (excl. Admin, DON)]:[RN DON Hours]])</f>
        <v>67.946777777777783</v>
      </c>
      <c r="M105" s="3">
        <v>51.167111111111112</v>
      </c>
      <c r="N105" s="3">
        <v>12.401888888888887</v>
      </c>
      <c r="O105" s="3">
        <v>4.3777777777777782</v>
      </c>
      <c r="P105" s="3">
        <f>SUM(Table3[[#This Row],[LPN Hours (excl. Admin)]:[LPN Admin Hours]])</f>
        <v>58.03</v>
      </c>
      <c r="Q105" s="3">
        <v>46.417111111111112</v>
      </c>
      <c r="R105" s="3">
        <v>11.612888888888888</v>
      </c>
      <c r="S105" s="3">
        <f>SUM(Table3[[#This Row],[CNA Hours]], Table3[[#This Row],[NA TR Hours]], Table3[[#This Row],[Med Aide/Tech Hours]])</f>
        <v>209.19499999999999</v>
      </c>
      <c r="T105" s="3">
        <v>165.46866666666668</v>
      </c>
      <c r="U105" s="3">
        <v>9.8917777777777829</v>
      </c>
      <c r="V105" s="3">
        <v>33.834555555555553</v>
      </c>
      <c r="W105" s="3">
        <f>SUM(Table3[[#This Row],[RN Hours Contract]:[Med Aide Hours Contract]])</f>
        <v>7.9416666666666664</v>
      </c>
      <c r="X105" s="3">
        <v>0</v>
      </c>
      <c r="Y105" s="3">
        <v>0</v>
      </c>
      <c r="Z105" s="3">
        <v>0</v>
      </c>
      <c r="AA105" s="3">
        <v>0</v>
      </c>
      <c r="AB105" s="3">
        <v>0</v>
      </c>
      <c r="AC105" s="3">
        <v>7.9416666666666664</v>
      </c>
      <c r="AD105" s="3">
        <v>0</v>
      </c>
      <c r="AE105" s="3">
        <v>0</v>
      </c>
      <c r="AF105" t="s">
        <v>103</v>
      </c>
      <c r="AG105" s="13">
        <v>4</v>
      </c>
      <c r="AQ105"/>
    </row>
    <row r="106" spans="1:43" x14ac:dyDescent="0.2">
      <c r="A106" t="s">
        <v>273</v>
      </c>
      <c r="B106" t="s">
        <v>379</v>
      </c>
      <c r="C106" t="s">
        <v>629</v>
      </c>
      <c r="D106" t="s">
        <v>696</v>
      </c>
      <c r="E106" s="3">
        <v>75.711111111111109</v>
      </c>
      <c r="F106" s="3">
        <f>Table3[[#This Row],[Total Hours Nurse Staffing]]/Table3[[#This Row],[MDS Census]]</f>
        <v>3.6112415614910476</v>
      </c>
      <c r="G106" s="3">
        <f>Table3[[#This Row],[Total Direct Care Staff Hours]]/Table3[[#This Row],[MDS Census]]</f>
        <v>3.1873495744056357</v>
      </c>
      <c r="H106" s="3">
        <f>Table3[[#This Row],[Total RN Hours (w/ Admin, DON)]]/Table3[[#This Row],[MDS Census]]</f>
        <v>0.51722923393014375</v>
      </c>
      <c r="I106" s="3">
        <f>Table3[[#This Row],[RN Hours (excl. Admin, DON)]]/Table3[[#This Row],[MDS Census]]</f>
        <v>0.44963310830642794</v>
      </c>
      <c r="J106" s="3">
        <f t="shared" si="1"/>
        <v>273.4111111111111</v>
      </c>
      <c r="K106" s="3">
        <f>SUM(Table3[[#This Row],[RN Hours (excl. Admin, DON)]], Table3[[#This Row],[LPN Hours (excl. Admin)]], Table3[[#This Row],[CNA Hours]], Table3[[#This Row],[NA TR Hours]], Table3[[#This Row],[Med Aide/Tech Hours]])</f>
        <v>241.31777777777779</v>
      </c>
      <c r="L106" s="3">
        <f>SUM(Table3[[#This Row],[RN Hours (excl. Admin, DON)]:[RN DON Hours]])</f>
        <v>39.159999999999997</v>
      </c>
      <c r="M106" s="3">
        <v>34.042222222222222</v>
      </c>
      <c r="N106" s="3">
        <v>0</v>
      </c>
      <c r="O106" s="3">
        <v>5.1177777777777784</v>
      </c>
      <c r="P106" s="3">
        <f>SUM(Table3[[#This Row],[LPN Hours (excl. Admin)]:[LPN Admin Hours]])</f>
        <v>69.898888888888891</v>
      </c>
      <c r="Q106" s="3">
        <v>42.923333333333332</v>
      </c>
      <c r="R106" s="3">
        <v>26.975555555555562</v>
      </c>
      <c r="S106" s="3">
        <f>SUM(Table3[[#This Row],[CNA Hours]], Table3[[#This Row],[NA TR Hours]], Table3[[#This Row],[Med Aide/Tech Hours]])</f>
        <v>164.35222222222222</v>
      </c>
      <c r="T106" s="3">
        <v>139.21777777777777</v>
      </c>
      <c r="U106" s="3">
        <v>0</v>
      </c>
      <c r="V106" s="3">
        <v>25.134444444444444</v>
      </c>
      <c r="W106" s="3">
        <f>SUM(Table3[[#This Row],[RN Hours Contract]:[Med Aide Hours Contract]])</f>
        <v>0</v>
      </c>
      <c r="X106" s="3">
        <v>0</v>
      </c>
      <c r="Y106" s="3">
        <v>0</v>
      </c>
      <c r="Z106" s="3">
        <v>0</v>
      </c>
      <c r="AA106" s="3">
        <v>0</v>
      </c>
      <c r="AB106" s="3">
        <v>0</v>
      </c>
      <c r="AC106" s="3">
        <v>0</v>
      </c>
      <c r="AD106" s="3">
        <v>0</v>
      </c>
      <c r="AE106" s="3">
        <v>0</v>
      </c>
      <c r="AF106" t="s">
        <v>104</v>
      </c>
      <c r="AG106" s="13">
        <v>4</v>
      </c>
      <c r="AQ106"/>
    </row>
    <row r="107" spans="1:43" x14ac:dyDescent="0.2">
      <c r="A107" t="s">
        <v>273</v>
      </c>
      <c r="B107" t="s">
        <v>380</v>
      </c>
      <c r="C107" t="s">
        <v>604</v>
      </c>
      <c r="D107" t="s">
        <v>746</v>
      </c>
      <c r="E107" s="3">
        <v>104.54444444444445</v>
      </c>
      <c r="F107" s="3">
        <f>Table3[[#This Row],[Total Hours Nurse Staffing]]/Table3[[#This Row],[MDS Census]]</f>
        <v>3.0956318418535438</v>
      </c>
      <c r="G107" s="3">
        <f>Table3[[#This Row],[Total Direct Care Staff Hours]]/Table3[[#This Row],[MDS Census]]</f>
        <v>2.9081262620894885</v>
      </c>
      <c r="H107" s="3">
        <f>Table3[[#This Row],[Total RN Hours (w/ Admin, DON)]]/Table3[[#This Row],[MDS Census]]</f>
        <v>0.40110638750132849</v>
      </c>
      <c r="I107" s="3">
        <f>Table3[[#This Row],[RN Hours (excl. Admin, DON)]]/Table3[[#This Row],[MDS Census]]</f>
        <v>0.21918057179296419</v>
      </c>
      <c r="J107" s="3">
        <f t="shared" si="1"/>
        <v>323.63111111111107</v>
      </c>
      <c r="K107" s="3">
        <f>SUM(Table3[[#This Row],[RN Hours (excl. Admin, DON)]], Table3[[#This Row],[LPN Hours (excl. Admin)]], Table3[[#This Row],[CNA Hours]], Table3[[#This Row],[NA TR Hours]], Table3[[#This Row],[Med Aide/Tech Hours]])</f>
        <v>304.02844444444446</v>
      </c>
      <c r="L107" s="3">
        <f>SUM(Table3[[#This Row],[RN Hours (excl. Admin, DON)]:[RN DON Hours]])</f>
        <v>41.933444444444447</v>
      </c>
      <c r="M107" s="3">
        <v>22.914111111111112</v>
      </c>
      <c r="N107" s="3">
        <v>14.930444444444447</v>
      </c>
      <c r="O107" s="3">
        <v>4.0888888888888886</v>
      </c>
      <c r="P107" s="3">
        <f>SUM(Table3[[#This Row],[LPN Hours (excl. Admin)]:[LPN Admin Hours]])</f>
        <v>90.287666666666667</v>
      </c>
      <c r="Q107" s="3">
        <v>89.704333333333338</v>
      </c>
      <c r="R107" s="3">
        <v>0.58333333333333337</v>
      </c>
      <c r="S107" s="3">
        <f>SUM(Table3[[#This Row],[CNA Hours]], Table3[[#This Row],[NA TR Hours]], Table3[[#This Row],[Med Aide/Tech Hours]])</f>
        <v>191.40999999999997</v>
      </c>
      <c r="T107" s="3">
        <v>160.66633333333331</v>
      </c>
      <c r="U107" s="3">
        <v>18.129111111111111</v>
      </c>
      <c r="V107" s="3">
        <v>12.614555555555553</v>
      </c>
      <c r="W107" s="3">
        <f>SUM(Table3[[#This Row],[RN Hours Contract]:[Med Aide Hours Contract]])</f>
        <v>71.020222222222202</v>
      </c>
      <c r="X107" s="3">
        <v>0</v>
      </c>
      <c r="Y107" s="3">
        <v>0</v>
      </c>
      <c r="Z107" s="3">
        <v>0</v>
      </c>
      <c r="AA107" s="3">
        <v>36.655555555555559</v>
      </c>
      <c r="AB107" s="3">
        <v>0</v>
      </c>
      <c r="AC107" s="3">
        <v>34.36466666666665</v>
      </c>
      <c r="AD107" s="3">
        <v>0</v>
      </c>
      <c r="AE107" s="3">
        <v>0</v>
      </c>
      <c r="AF107" t="s">
        <v>105</v>
      </c>
      <c r="AG107" s="13">
        <v>4</v>
      </c>
      <c r="AQ107"/>
    </row>
    <row r="108" spans="1:43" x14ac:dyDescent="0.2">
      <c r="A108" t="s">
        <v>273</v>
      </c>
      <c r="B108" t="s">
        <v>381</v>
      </c>
      <c r="C108" t="s">
        <v>563</v>
      </c>
      <c r="D108" t="s">
        <v>694</v>
      </c>
      <c r="E108" s="3">
        <v>70.933333333333337</v>
      </c>
      <c r="F108" s="3">
        <f>Table3[[#This Row],[Total Hours Nurse Staffing]]/Table3[[#This Row],[MDS Census]]</f>
        <v>3.8598872180451127</v>
      </c>
      <c r="G108" s="3">
        <f>Table3[[#This Row],[Total Direct Care Staff Hours]]/Table3[[#This Row],[MDS Census]]</f>
        <v>3.4540288220551378</v>
      </c>
      <c r="H108" s="3">
        <f>Table3[[#This Row],[Total RN Hours (w/ Admin, DON)]]/Table3[[#This Row],[MDS Census]]</f>
        <v>0.72028822055137842</v>
      </c>
      <c r="I108" s="3">
        <f>Table3[[#This Row],[RN Hours (excl. Admin, DON)]]/Table3[[#This Row],[MDS Census]]</f>
        <v>0.49039630325814532</v>
      </c>
      <c r="J108" s="3">
        <f t="shared" si="1"/>
        <v>273.79466666666667</v>
      </c>
      <c r="K108" s="3">
        <f>SUM(Table3[[#This Row],[RN Hours (excl. Admin, DON)]], Table3[[#This Row],[LPN Hours (excl. Admin)]], Table3[[#This Row],[CNA Hours]], Table3[[#This Row],[NA TR Hours]], Table3[[#This Row],[Med Aide/Tech Hours]])</f>
        <v>245.00577777777778</v>
      </c>
      <c r="L108" s="3">
        <f>SUM(Table3[[#This Row],[RN Hours (excl. Admin, DON)]:[RN DON Hours]])</f>
        <v>51.092444444444446</v>
      </c>
      <c r="M108" s="3">
        <v>34.785444444444444</v>
      </c>
      <c r="N108" s="3">
        <v>10.61811111111111</v>
      </c>
      <c r="O108" s="3">
        <v>5.6888888888888891</v>
      </c>
      <c r="P108" s="3">
        <f>SUM(Table3[[#This Row],[LPN Hours (excl. Admin)]:[LPN Admin Hours]])</f>
        <v>77.726111111111109</v>
      </c>
      <c r="Q108" s="3">
        <v>65.24422222222222</v>
      </c>
      <c r="R108" s="3">
        <v>12.481888888888887</v>
      </c>
      <c r="S108" s="3">
        <f>SUM(Table3[[#This Row],[CNA Hours]], Table3[[#This Row],[NA TR Hours]], Table3[[#This Row],[Med Aide/Tech Hours]])</f>
        <v>144.97611111111112</v>
      </c>
      <c r="T108" s="3">
        <v>144.97611111111112</v>
      </c>
      <c r="U108" s="3">
        <v>0</v>
      </c>
      <c r="V108" s="3">
        <v>0</v>
      </c>
      <c r="W108" s="3">
        <f>SUM(Table3[[#This Row],[RN Hours Contract]:[Med Aide Hours Contract]])</f>
        <v>54.921888888888873</v>
      </c>
      <c r="X108" s="3">
        <v>0</v>
      </c>
      <c r="Y108" s="3">
        <v>0</v>
      </c>
      <c r="Z108" s="3">
        <v>0</v>
      </c>
      <c r="AA108" s="3">
        <v>0.15</v>
      </c>
      <c r="AB108" s="3">
        <v>0</v>
      </c>
      <c r="AC108" s="3">
        <v>54.771888888888874</v>
      </c>
      <c r="AD108" s="3">
        <v>0</v>
      </c>
      <c r="AE108" s="3">
        <v>0</v>
      </c>
      <c r="AF108" t="s">
        <v>106</v>
      </c>
      <c r="AG108" s="13">
        <v>4</v>
      </c>
      <c r="AQ108"/>
    </row>
    <row r="109" spans="1:43" x14ac:dyDescent="0.2">
      <c r="A109" t="s">
        <v>273</v>
      </c>
      <c r="B109" t="s">
        <v>382</v>
      </c>
      <c r="C109" t="s">
        <v>641</v>
      </c>
      <c r="D109" t="s">
        <v>784</v>
      </c>
      <c r="E109" s="3">
        <v>74.655555555555551</v>
      </c>
      <c r="F109" s="3">
        <f>Table3[[#This Row],[Total Hours Nurse Staffing]]/Table3[[#This Row],[MDS Census]]</f>
        <v>2.9419928560797741</v>
      </c>
      <c r="G109" s="3">
        <f>Table3[[#This Row],[Total Direct Care Staff Hours]]/Table3[[#This Row],[MDS Census]]</f>
        <v>2.7372004762613487</v>
      </c>
      <c r="H109" s="3">
        <f>Table3[[#This Row],[Total RN Hours (w/ Admin, DON)]]/Table3[[#This Row],[MDS Census]]</f>
        <v>0.42383539217145411</v>
      </c>
      <c r="I109" s="3">
        <f>Table3[[#This Row],[RN Hours (excl. Admin, DON)]]/Table3[[#This Row],[MDS Census]]</f>
        <v>0.21904301235302873</v>
      </c>
      <c r="J109" s="3">
        <f t="shared" si="1"/>
        <v>219.63611111111112</v>
      </c>
      <c r="K109" s="3">
        <f>SUM(Table3[[#This Row],[RN Hours (excl. Admin, DON)]], Table3[[#This Row],[LPN Hours (excl. Admin)]], Table3[[#This Row],[CNA Hours]], Table3[[#This Row],[NA TR Hours]], Table3[[#This Row],[Med Aide/Tech Hours]])</f>
        <v>204.34722222222223</v>
      </c>
      <c r="L109" s="3">
        <f>SUM(Table3[[#This Row],[RN Hours (excl. Admin, DON)]:[RN DON Hours]])</f>
        <v>31.641666666666666</v>
      </c>
      <c r="M109" s="3">
        <v>16.352777777777778</v>
      </c>
      <c r="N109" s="3">
        <v>9.6888888888888882</v>
      </c>
      <c r="O109" s="3">
        <v>5.6</v>
      </c>
      <c r="P109" s="3">
        <f>SUM(Table3[[#This Row],[LPN Hours (excl. Admin)]:[LPN Admin Hours]])</f>
        <v>67.36944444444444</v>
      </c>
      <c r="Q109" s="3">
        <v>67.36944444444444</v>
      </c>
      <c r="R109" s="3">
        <v>0</v>
      </c>
      <c r="S109" s="3">
        <f>SUM(Table3[[#This Row],[CNA Hours]], Table3[[#This Row],[NA TR Hours]], Table3[[#This Row],[Med Aide/Tech Hours]])</f>
        <v>120.625</v>
      </c>
      <c r="T109" s="3">
        <v>92.797222222222217</v>
      </c>
      <c r="U109" s="3">
        <v>27.827777777777779</v>
      </c>
      <c r="V109" s="3">
        <v>0</v>
      </c>
      <c r="W109" s="3">
        <f>SUM(Table3[[#This Row],[RN Hours Contract]:[Med Aide Hours Contract]])</f>
        <v>0</v>
      </c>
      <c r="X109" s="3">
        <v>0</v>
      </c>
      <c r="Y109" s="3">
        <v>0</v>
      </c>
      <c r="Z109" s="3">
        <v>0</v>
      </c>
      <c r="AA109" s="3">
        <v>0</v>
      </c>
      <c r="AB109" s="3">
        <v>0</v>
      </c>
      <c r="AC109" s="3">
        <v>0</v>
      </c>
      <c r="AD109" s="3">
        <v>0</v>
      </c>
      <c r="AE109" s="3">
        <v>0</v>
      </c>
      <c r="AF109" t="s">
        <v>107</v>
      </c>
      <c r="AG109" s="13">
        <v>4</v>
      </c>
      <c r="AQ109"/>
    </row>
    <row r="110" spans="1:43" x14ac:dyDescent="0.2">
      <c r="A110" t="s">
        <v>273</v>
      </c>
      <c r="B110" t="s">
        <v>383</v>
      </c>
      <c r="C110" t="s">
        <v>642</v>
      </c>
      <c r="D110" t="s">
        <v>785</v>
      </c>
      <c r="E110" s="3">
        <v>89.288888888888891</v>
      </c>
      <c r="F110" s="3">
        <f>Table3[[#This Row],[Total Hours Nurse Staffing]]/Table3[[#This Row],[MDS Census]]</f>
        <v>4.3471030363364855</v>
      </c>
      <c r="G110" s="3">
        <f>Table3[[#This Row],[Total Direct Care Staff Hours]]/Table3[[#This Row],[MDS Census]]</f>
        <v>3.9156246888999502</v>
      </c>
      <c r="H110" s="3">
        <f>Table3[[#This Row],[Total RN Hours (w/ Admin, DON)]]/Table3[[#This Row],[MDS Census]]</f>
        <v>0.62255724240915866</v>
      </c>
      <c r="I110" s="3">
        <f>Table3[[#This Row],[RN Hours (excl. Admin, DON)]]/Table3[[#This Row],[MDS Census]]</f>
        <v>0.31122448979591832</v>
      </c>
      <c r="J110" s="3">
        <f t="shared" si="1"/>
        <v>388.14800000000002</v>
      </c>
      <c r="K110" s="3">
        <f>SUM(Table3[[#This Row],[RN Hours (excl. Admin, DON)]], Table3[[#This Row],[LPN Hours (excl. Admin)]], Table3[[#This Row],[CNA Hours]], Table3[[#This Row],[NA TR Hours]], Table3[[#This Row],[Med Aide/Tech Hours]])</f>
        <v>349.62177777777777</v>
      </c>
      <c r="L110" s="3">
        <f>SUM(Table3[[#This Row],[RN Hours (excl. Admin, DON)]:[RN DON Hours]])</f>
        <v>55.587444444444436</v>
      </c>
      <c r="M110" s="3">
        <v>27.788888888888888</v>
      </c>
      <c r="N110" s="3">
        <v>22.376333333333328</v>
      </c>
      <c r="O110" s="3">
        <v>5.4222222222222225</v>
      </c>
      <c r="P110" s="3">
        <f>SUM(Table3[[#This Row],[LPN Hours (excl. Admin)]:[LPN Admin Hours]])</f>
        <v>64.650777777777776</v>
      </c>
      <c r="Q110" s="3">
        <v>53.923111111111112</v>
      </c>
      <c r="R110" s="3">
        <v>10.727666666666666</v>
      </c>
      <c r="S110" s="3">
        <f>SUM(Table3[[#This Row],[CNA Hours]], Table3[[#This Row],[NA TR Hours]], Table3[[#This Row],[Med Aide/Tech Hours]])</f>
        <v>267.90977777777778</v>
      </c>
      <c r="T110" s="3">
        <v>192.77844444444446</v>
      </c>
      <c r="U110" s="3">
        <v>42.850555555555552</v>
      </c>
      <c r="V110" s="3">
        <v>32.280777777777779</v>
      </c>
      <c r="W110" s="3">
        <f>SUM(Table3[[#This Row],[RN Hours Contract]:[Med Aide Hours Contract]])</f>
        <v>0</v>
      </c>
      <c r="X110" s="3">
        <v>0</v>
      </c>
      <c r="Y110" s="3">
        <v>0</v>
      </c>
      <c r="Z110" s="3">
        <v>0</v>
      </c>
      <c r="AA110" s="3">
        <v>0</v>
      </c>
      <c r="AB110" s="3">
        <v>0</v>
      </c>
      <c r="AC110" s="3">
        <v>0</v>
      </c>
      <c r="AD110" s="3">
        <v>0</v>
      </c>
      <c r="AE110" s="3">
        <v>0</v>
      </c>
      <c r="AF110" t="s">
        <v>108</v>
      </c>
      <c r="AG110" s="13">
        <v>4</v>
      </c>
      <c r="AQ110"/>
    </row>
    <row r="111" spans="1:43" x14ac:dyDescent="0.2">
      <c r="A111" t="s">
        <v>273</v>
      </c>
      <c r="B111" t="s">
        <v>384</v>
      </c>
      <c r="C111" t="s">
        <v>643</v>
      </c>
      <c r="D111" t="s">
        <v>761</v>
      </c>
      <c r="E111" s="3">
        <v>45.766666666666666</v>
      </c>
      <c r="F111" s="3">
        <f>Table3[[#This Row],[Total Hours Nurse Staffing]]/Table3[[#This Row],[MDS Census]]</f>
        <v>4.4400509832483603</v>
      </c>
      <c r="G111" s="3">
        <f>Table3[[#This Row],[Total Direct Care Staff Hours]]/Table3[[#This Row],[MDS Census]]</f>
        <v>4.2628235008497199</v>
      </c>
      <c r="H111" s="3">
        <f>Table3[[#This Row],[Total RN Hours (w/ Admin, DON)]]/Table3[[#This Row],[MDS Census]]</f>
        <v>0.8673707210487982</v>
      </c>
      <c r="I111" s="3">
        <f>Table3[[#This Row],[RN Hours (excl. Admin, DON)]]/Table3[[#This Row],[MDS Census]]</f>
        <v>0.69014323865015781</v>
      </c>
      <c r="J111" s="3">
        <f t="shared" si="1"/>
        <v>203.2063333333333</v>
      </c>
      <c r="K111" s="3">
        <f>SUM(Table3[[#This Row],[RN Hours (excl. Admin, DON)]], Table3[[#This Row],[LPN Hours (excl. Admin)]], Table3[[#This Row],[CNA Hours]], Table3[[#This Row],[NA TR Hours]], Table3[[#This Row],[Med Aide/Tech Hours]])</f>
        <v>195.09522222222219</v>
      </c>
      <c r="L111" s="3">
        <f>SUM(Table3[[#This Row],[RN Hours (excl. Admin, DON)]:[RN DON Hours]])</f>
        <v>39.696666666666665</v>
      </c>
      <c r="M111" s="3">
        <v>31.585555555555555</v>
      </c>
      <c r="N111" s="3">
        <v>2.6444444444444444</v>
      </c>
      <c r="O111" s="3">
        <v>5.4666666666666668</v>
      </c>
      <c r="P111" s="3">
        <f>SUM(Table3[[#This Row],[LPN Hours (excl. Admin)]:[LPN Admin Hours]])</f>
        <v>46.260555555555555</v>
      </c>
      <c r="Q111" s="3">
        <v>46.260555555555555</v>
      </c>
      <c r="R111" s="3">
        <v>0</v>
      </c>
      <c r="S111" s="3">
        <f>SUM(Table3[[#This Row],[CNA Hours]], Table3[[#This Row],[NA TR Hours]], Table3[[#This Row],[Med Aide/Tech Hours]])</f>
        <v>117.24911111111111</v>
      </c>
      <c r="T111" s="3">
        <v>102.57288888888888</v>
      </c>
      <c r="U111" s="3">
        <v>0</v>
      </c>
      <c r="V111" s="3">
        <v>14.67622222222222</v>
      </c>
      <c r="W111" s="3">
        <f>SUM(Table3[[#This Row],[RN Hours Contract]:[Med Aide Hours Contract]])</f>
        <v>0</v>
      </c>
      <c r="X111" s="3">
        <v>0</v>
      </c>
      <c r="Y111" s="3">
        <v>0</v>
      </c>
      <c r="Z111" s="3">
        <v>0</v>
      </c>
      <c r="AA111" s="3">
        <v>0</v>
      </c>
      <c r="AB111" s="3">
        <v>0</v>
      </c>
      <c r="AC111" s="3">
        <v>0</v>
      </c>
      <c r="AD111" s="3">
        <v>0</v>
      </c>
      <c r="AE111" s="3">
        <v>0</v>
      </c>
      <c r="AF111" t="s">
        <v>109</v>
      </c>
      <c r="AG111" s="13">
        <v>4</v>
      </c>
      <c r="AQ111"/>
    </row>
    <row r="112" spans="1:43" x14ac:dyDescent="0.2">
      <c r="A112" t="s">
        <v>273</v>
      </c>
      <c r="B112" t="s">
        <v>385</v>
      </c>
      <c r="C112" t="s">
        <v>581</v>
      </c>
      <c r="D112" t="s">
        <v>695</v>
      </c>
      <c r="E112" s="3">
        <v>107.84444444444445</v>
      </c>
      <c r="F112" s="3">
        <f>Table3[[#This Row],[Total Hours Nurse Staffing]]/Table3[[#This Row],[MDS Census]]</f>
        <v>3.7115001030290542</v>
      </c>
      <c r="G112" s="3">
        <f>Table3[[#This Row],[Total Direct Care Staff Hours]]/Table3[[#This Row],[MDS Census]]</f>
        <v>3.4984545641871008</v>
      </c>
      <c r="H112" s="3">
        <f>Table3[[#This Row],[Total RN Hours (w/ Admin, DON)]]/Table3[[#This Row],[MDS Census]]</f>
        <v>0.34163610138058936</v>
      </c>
      <c r="I112" s="3">
        <f>Table3[[#This Row],[RN Hours (excl. Admin, DON)]]/Table3[[#This Row],[MDS Census]]</f>
        <v>0.22522151246651553</v>
      </c>
      <c r="J112" s="3">
        <f t="shared" si="1"/>
        <v>400.2646666666667</v>
      </c>
      <c r="K112" s="3">
        <f>SUM(Table3[[#This Row],[RN Hours (excl. Admin, DON)]], Table3[[#This Row],[LPN Hours (excl. Admin)]], Table3[[#This Row],[CNA Hours]], Table3[[#This Row],[NA TR Hours]], Table3[[#This Row],[Med Aide/Tech Hours]])</f>
        <v>377.28888888888889</v>
      </c>
      <c r="L112" s="3">
        <f>SUM(Table3[[#This Row],[RN Hours (excl. Admin, DON)]:[RN DON Hours]])</f>
        <v>36.843555555555561</v>
      </c>
      <c r="M112" s="3">
        <v>24.288888888888888</v>
      </c>
      <c r="N112" s="3">
        <v>10.207222222222233</v>
      </c>
      <c r="O112" s="3">
        <v>2.3474444444444447</v>
      </c>
      <c r="P112" s="3">
        <f>SUM(Table3[[#This Row],[LPN Hours (excl. Admin)]:[LPN Admin Hours]])</f>
        <v>97.657222222222245</v>
      </c>
      <c r="Q112" s="3">
        <v>87.236111111111114</v>
      </c>
      <c r="R112" s="3">
        <v>10.421111111111127</v>
      </c>
      <c r="S112" s="3">
        <f>SUM(Table3[[#This Row],[CNA Hours]], Table3[[#This Row],[NA TR Hours]], Table3[[#This Row],[Med Aide/Tech Hours]])</f>
        <v>265.76388888888891</v>
      </c>
      <c r="T112" s="3">
        <v>243.15555555555557</v>
      </c>
      <c r="U112" s="3">
        <v>0</v>
      </c>
      <c r="V112" s="3">
        <v>22.608333333333334</v>
      </c>
      <c r="W112" s="3">
        <f>SUM(Table3[[#This Row],[RN Hours Contract]:[Med Aide Hours Contract]])</f>
        <v>0</v>
      </c>
      <c r="X112" s="3">
        <v>0</v>
      </c>
      <c r="Y112" s="3">
        <v>0</v>
      </c>
      <c r="Z112" s="3">
        <v>0</v>
      </c>
      <c r="AA112" s="3">
        <v>0</v>
      </c>
      <c r="AB112" s="3">
        <v>0</v>
      </c>
      <c r="AC112" s="3">
        <v>0</v>
      </c>
      <c r="AD112" s="3">
        <v>0</v>
      </c>
      <c r="AE112" s="3">
        <v>0</v>
      </c>
      <c r="AF112" t="s">
        <v>110</v>
      </c>
      <c r="AG112" s="13">
        <v>4</v>
      </c>
      <c r="AQ112"/>
    </row>
    <row r="113" spans="1:43" x14ac:dyDescent="0.2">
      <c r="A113" t="s">
        <v>273</v>
      </c>
      <c r="B113" t="s">
        <v>386</v>
      </c>
      <c r="C113" t="s">
        <v>644</v>
      </c>
      <c r="D113" t="s">
        <v>785</v>
      </c>
      <c r="E113" s="3">
        <v>57.7</v>
      </c>
      <c r="F113" s="3">
        <f>Table3[[#This Row],[Total Hours Nurse Staffing]]/Table3[[#This Row],[MDS Census]]</f>
        <v>3.7725091469285577</v>
      </c>
      <c r="G113" s="3">
        <f>Table3[[#This Row],[Total Direct Care Staff Hours]]/Table3[[#This Row],[MDS Census]]</f>
        <v>3.3624224918159058</v>
      </c>
      <c r="H113" s="3">
        <f>Table3[[#This Row],[Total RN Hours (w/ Admin, DON)]]/Table3[[#This Row],[MDS Census]]</f>
        <v>0.90963604852686308</v>
      </c>
      <c r="I113" s="3">
        <f>Table3[[#This Row],[RN Hours (excl. Admin, DON)]]/Table3[[#This Row],[MDS Census]]</f>
        <v>0.60992297323319855</v>
      </c>
      <c r="J113" s="3">
        <f t="shared" ref="J113:J176" si="2">SUM(L113,P113,S113)</f>
        <v>217.67377777777779</v>
      </c>
      <c r="K113" s="3">
        <f>SUM(Table3[[#This Row],[RN Hours (excl. Admin, DON)]], Table3[[#This Row],[LPN Hours (excl. Admin)]], Table3[[#This Row],[CNA Hours]], Table3[[#This Row],[NA TR Hours]], Table3[[#This Row],[Med Aide/Tech Hours]])</f>
        <v>194.01177777777778</v>
      </c>
      <c r="L113" s="3">
        <f>SUM(Table3[[#This Row],[RN Hours (excl. Admin, DON)]:[RN DON Hours]])</f>
        <v>52.486000000000004</v>
      </c>
      <c r="M113" s="3">
        <v>35.192555555555558</v>
      </c>
      <c r="N113" s="3">
        <v>11.782333333333334</v>
      </c>
      <c r="O113" s="3">
        <v>5.5111111111111111</v>
      </c>
      <c r="P113" s="3">
        <f>SUM(Table3[[#This Row],[LPN Hours (excl. Admin)]:[LPN Admin Hours]])</f>
        <v>53.774555555555551</v>
      </c>
      <c r="Q113" s="3">
        <v>47.405999999999999</v>
      </c>
      <c r="R113" s="3">
        <v>6.3685555555555551</v>
      </c>
      <c r="S113" s="3">
        <f>SUM(Table3[[#This Row],[CNA Hours]], Table3[[#This Row],[NA TR Hours]], Table3[[#This Row],[Med Aide/Tech Hours]])</f>
        <v>111.41322222222223</v>
      </c>
      <c r="T113" s="3">
        <v>109.94655555555556</v>
      </c>
      <c r="U113" s="3">
        <v>0</v>
      </c>
      <c r="V113" s="3">
        <v>1.4666666666666666</v>
      </c>
      <c r="W113" s="3">
        <f>SUM(Table3[[#This Row],[RN Hours Contract]:[Med Aide Hours Contract]])</f>
        <v>0</v>
      </c>
      <c r="X113" s="3">
        <v>0</v>
      </c>
      <c r="Y113" s="3">
        <v>0</v>
      </c>
      <c r="Z113" s="3">
        <v>0</v>
      </c>
      <c r="AA113" s="3">
        <v>0</v>
      </c>
      <c r="AB113" s="3">
        <v>0</v>
      </c>
      <c r="AC113" s="3">
        <v>0</v>
      </c>
      <c r="AD113" s="3">
        <v>0</v>
      </c>
      <c r="AE113" s="3">
        <v>0</v>
      </c>
      <c r="AF113" t="s">
        <v>111</v>
      </c>
      <c r="AG113" s="13">
        <v>4</v>
      </c>
      <c r="AQ113"/>
    </row>
    <row r="114" spans="1:43" x14ac:dyDescent="0.2">
      <c r="A114" t="s">
        <v>273</v>
      </c>
      <c r="B114" t="s">
        <v>387</v>
      </c>
      <c r="C114" t="s">
        <v>645</v>
      </c>
      <c r="D114" t="s">
        <v>722</v>
      </c>
      <c r="E114" s="3">
        <v>101.45555555555555</v>
      </c>
      <c r="F114" s="3">
        <f>Table3[[#This Row],[Total Hours Nurse Staffing]]/Table3[[#This Row],[MDS Census]]</f>
        <v>3.4427357354068562</v>
      </c>
      <c r="G114" s="3">
        <f>Table3[[#This Row],[Total Direct Care Staff Hours]]/Table3[[#This Row],[MDS Census]]</f>
        <v>3.2433873617347504</v>
      </c>
      <c r="H114" s="3">
        <f>Table3[[#This Row],[Total RN Hours (w/ Admin, DON)]]/Table3[[#This Row],[MDS Census]]</f>
        <v>0.44663782718212686</v>
      </c>
      <c r="I114" s="3">
        <f>Table3[[#This Row],[RN Hours (excl. Admin, DON)]]/Table3[[#This Row],[MDS Census]]</f>
        <v>0.29950169751396344</v>
      </c>
      <c r="J114" s="3">
        <f t="shared" si="2"/>
        <v>349.28466666666668</v>
      </c>
      <c r="K114" s="3">
        <f>SUM(Table3[[#This Row],[RN Hours (excl. Admin, DON)]], Table3[[#This Row],[LPN Hours (excl. Admin)]], Table3[[#This Row],[CNA Hours]], Table3[[#This Row],[NA TR Hours]], Table3[[#This Row],[Med Aide/Tech Hours]])</f>
        <v>329.05966666666671</v>
      </c>
      <c r="L114" s="3">
        <f>SUM(Table3[[#This Row],[RN Hours (excl. Admin, DON)]:[RN DON Hours]])</f>
        <v>45.31388888888889</v>
      </c>
      <c r="M114" s="3">
        <v>30.386111111111113</v>
      </c>
      <c r="N114" s="3">
        <v>9.5055555555555564</v>
      </c>
      <c r="O114" s="3">
        <v>5.4222222222222225</v>
      </c>
      <c r="P114" s="3">
        <f>SUM(Table3[[#This Row],[LPN Hours (excl. Admin)]:[LPN Admin Hours]])</f>
        <v>110.11388888888888</v>
      </c>
      <c r="Q114" s="3">
        <v>104.81666666666666</v>
      </c>
      <c r="R114" s="3">
        <v>5.2972222222222225</v>
      </c>
      <c r="S114" s="3">
        <f>SUM(Table3[[#This Row],[CNA Hours]], Table3[[#This Row],[NA TR Hours]], Table3[[#This Row],[Med Aide/Tech Hours]])</f>
        <v>193.85688888888888</v>
      </c>
      <c r="T114" s="3">
        <v>163.10966666666667</v>
      </c>
      <c r="U114" s="3">
        <v>10.619444444444444</v>
      </c>
      <c r="V114" s="3">
        <v>20.127777777777776</v>
      </c>
      <c r="W114" s="3">
        <f>SUM(Table3[[#This Row],[RN Hours Contract]:[Med Aide Hours Contract]])</f>
        <v>12.023555555555555</v>
      </c>
      <c r="X114" s="3">
        <v>0</v>
      </c>
      <c r="Y114" s="3">
        <v>0.77222222222222225</v>
      </c>
      <c r="Z114" s="3">
        <v>0</v>
      </c>
      <c r="AA114" s="3">
        <v>0</v>
      </c>
      <c r="AB114" s="3">
        <v>0</v>
      </c>
      <c r="AC114" s="3">
        <v>11.251333333333333</v>
      </c>
      <c r="AD114" s="3">
        <v>0</v>
      </c>
      <c r="AE114" s="3">
        <v>0</v>
      </c>
      <c r="AF114" t="s">
        <v>112</v>
      </c>
      <c r="AG114" s="13">
        <v>4</v>
      </c>
      <c r="AQ114"/>
    </row>
    <row r="115" spans="1:43" x14ac:dyDescent="0.2">
      <c r="A115" t="s">
        <v>273</v>
      </c>
      <c r="B115" t="s">
        <v>388</v>
      </c>
      <c r="C115" t="s">
        <v>646</v>
      </c>
      <c r="D115" t="s">
        <v>771</v>
      </c>
      <c r="E115" s="3">
        <v>74.766666666666666</v>
      </c>
      <c r="F115" s="3">
        <f>Table3[[#This Row],[Total Hours Nurse Staffing]]/Table3[[#This Row],[MDS Census]]</f>
        <v>4.0935889433794026</v>
      </c>
      <c r="G115" s="3">
        <f>Table3[[#This Row],[Total Direct Care Staff Hours]]/Table3[[#This Row],[MDS Census]]</f>
        <v>3.6526883637984842</v>
      </c>
      <c r="H115" s="3">
        <f>Table3[[#This Row],[Total RN Hours (w/ Admin, DON)]]/Table3[[#This Row],[MDS Census]]</f>
        <v>0.53059592807252198</v>
      </c>
      <c r="I115" s="3">
        <f>Table3[[#This Row],[RN Hours (excl. Admin, DON)]]/Table3[[#This Row],[MDS Census]]</f>
        <v>0.17217119928666963</v>
      </c>
      <c r="J115" s="3">
        <f t="shared" si="2"/>
        <v>306.06399999999996</v>
      </c>
      <c r="K115" s="3">
        <f>SUM(Table3[[#This Row],[RN Hours (excl. Admin, DON)]], Table3[[#This Row],[LPN Hours (excl. Admin)]], Table3[[#This Row],[CNA Hours]], Table3[[#This Row],[NA TR Hours]], Table3[[#This Row],[Med Aide/Tech Hours]])</f>
        <v>273.09933333333333</v>
      </c>
      <c r="L115" s="3">
        <f>SUM(Table3[[#This Row],[RN Hours (excl. Admin, DON)]:[RN DON Hours]])</f>
        <v>39.670888888888896</v>
      </c>
      <c r="M115" s="3">
        <v>12.872666666666666</v>
      </c>
      <c r="N115" s="3">
        <v>21.109333333333339</v>
      </c>
      <c r="O115" s="3">
        <v>5.6888888888888891</v>
      </c>
      <c r="P115" s="3">
        <f>SUM(Table3[[#This Row],[LPN Hours (excl. Admin)]:[LPN Admin Hours]])</f>
        <v>80.268111111111097</v>
      </c>
      <c r="Q115" s="3">
        <v>74.101666666666659</v>
      </c>
      <c r="R115" s="3">
        <v>6.1664444444444433</v>
      </c>
      <c r="S115" s="3">
        <f>SUM(Table3[[#This Row],[CNA Hours]], Table3[[#This Row],[NA TR Hours]], Table3[[#This Row],[Med Aide/Tech Hours]])</f>
        <v>186.125</v>
      </c>
      <c r="T115" s="3">
        <v>154.107</v>
      </c>
      <c r="U115" s="3">
        <v>28.686000000000007</v>
      </c>
      <c r="V115" s="3">
        <v>3.3320000000000007</v>
      </c>
      <c r="W115" s="3">
        <f>SUM(Table3[[#This Row],[RN Hours Contract]:[Med Aide Hours Contract]])</f>
        <v>1.1111111111111112E-2</v>
      </c>
      <c r="X115" s="3">
        <v>1.1111111111111112E-2</v>
      </c>
      <c r="Y115" s="3">
        <v>0</v>
      </c>
      <c r="Z115" s="3">
        <v>0</v>
      </c>
      <c r="AA115" s="3">
        <v>0</v>
      </c>
      <c r="AB115" s="3">
        <v>0</v>
      </c>
      <c r="AC115" s="3">
        <v>0</v>
      </c>
      <c r="AD115" s="3">
        <v>0</v>
      </c>
      <c r="AE115" s="3">
        <v>0</v>
      </c>
      <c r="AF115" t="s">
        <v>113</v>
      </c>
      <c r="AG115" s="13">
        <v>4</v>
      </c>
      <c r="AQ115"/>
    </row>
    <row r="116" spans="1:43" x14ac:dyDescent="0.2">
      <c r="A116" t="s">
        <v>273</v>
      </c>
      <c r="B116" t="s">
        <v>389</v>
      </c>
      <c r="C116" t="s">
        <v>602</v>
      </c>
      <c r="D116" t="s">
        <v>706</v>
      </c>
      <c r="E116" s="3">
        <v>124.97777777777777</v>
      </c>
      <c r="F116" s="3">
        <f>Table3[[#This Row],[Total Hours Nurse Staffing]]/Table3[[#This Row],[MDS Census]]</f>
        <v>4.5110757467994311</v>
      </c>
      <c r="G116" s="3">
        <f>Table3[[#This Row],[Total Direct Care Staff Hours]]/Table3[[#This Row],[MDS Census]]</f>
        <v>4.2906899004267425</v>
      </c>
      <c r="H116" s="3">
        <f>Table3[[#This Row],[Total RN Hours (w/ Admin, DON)]]/Table3[[#This Row],[MDS Census]]</f>
        <v>0.74976884779516362</v>
      </c>
      <c r="I116" s="3">
        <f>Table3[[#This Row],[RN Hours (excl. Admin, DON)]]/Table3[[#This Row],[MDS Census]]</f>
        <v>0.52938300142247507</v>
      </c>
      <c r="J116" s="3">
        <f t="shared" si="2"/>
        <v>563.78422222222218</v>
      </c>
      <c r="K116" s="3">
        <f>SUM(Table3[[#This Row],[RN Hours (excl. Admin, DON)]], Table3[[#This Row],[LPN Hours (excl. Admin)]], Table3[[#This Row],[CNA Hours]], Table3[[#This Row],[NA TR Hours]], Table3[[#This Row],[Med Aide/Tech Hours]])</f>
        <v>536.24088888888889</v>
      </c>
      <c r="L116" s="3">
        <f>SUM(Table3[[#This Row],[RN Hours (excl. Admin, DON)]:[RN DON Hours]])</f>
        <v>93.704444444444448</v>
      </c>
      <c r="M116" s="3">
        <v>66.161111111111111</v>
      </c>
      <c r="N116" s="3">
        <v>16.698888888888892</v>
      </c>
      <c r="O116" s="3">
        <v>10.844444444444445</v>
      </c>
      <c r="P116" s="3">
        <f>SUM(Table3[[#This Row],[LPN Hours (excl. Admin)]:[LPN Admin Hours]])</f>
        <v>86.685222222222222</v>
      </c>
      <c r="Q116" s="3">
        <v>86.685222222222222</v>
      </c>
      <c r="R116" s="3">
        <v>0</v>
      </c>
      <c r="S116" s="3">
        <f>SUM(Table3[[#This Row],[CNA Hours]], Table3[[#This Row],[NA TR Hours]], Table3[[#This Row],[Med Aide/Tech Hours]])</f>
        <v>383.39455555555554</v>
      </c>
      <c r="T116" s="3">
        <v>363.23066666666665</v>
      </c>
      <c r="U116" s="3">
        <v>0</v>
      </c>
      <c r="V116" s="3">
        <v>20.163888888888888</v>
      </c>
      <c r="W116" s="3">
        <f>SUM(Table3[[#This Row],[RN Hours Contract]:[Med Aide Hours Contract]])</f>
        <v>75.737000000000009</v>
      </c>
      <c r="X116" s="3">
        <v>6.333333333333333</v>
      </c>
      <c r="Y116" s="3">
        <v>0.43222222222222229</v>
      </c>
      <c r="Z116" s="3">
        <v>0</v>
      </c>
      <c r="AA116" s="3">
        <v>10.774111111111111</v>
      </c>
      <c r="AB116" s="3">
        <v>0</v>
      </c>
      <c r="AC116" s="3">
        <v>58.197333333333347</v>
      </c>
      <c r="AD116" s="3">
        <v>0</v>
      </c>
      <c r="AE116" s="3">
        <v>0</v>
      </c>
      <c r="AF116" t="s">
        <v>114</v>
      </c>
      <c r="AG116" s="13">
        <v>4</v>
      </c>
      <c r="AQ116"/>
    </row>
    <row r="117" spans="1:43" x14ac:dyDescent="0.2">
      <c r="A117" t="s">
        <v>273</v>
      </c>
      <c r="B117" t="s">
        <v>390</v>
      </c>
      <c r="C117" t="s">
        <v>647</v>
      </c>
      <c r="D117" t="s">
        <v>693</v>
      </c>
      <c r="E117" s="3">
        <v>43.4</v>
      </c>
      <c r="F117" s="3">
        <f>Table3[[#This Row],[Total Hours Nurse Staffing]]/Table3[[#This Row],[MDS Census]]</f>
        <v>3.9743497183819767</v>
      </c>
      <c r="G117" s="3">
        <f>Table3[[#This Row],[Total Direct Care Staff Hours]]/Table3[[#This Row],[MDS Census]]</f>
        <v>3.406415770609319</v>
      </c>
      <c r="H117" s="3">
        <f>Table3[[#This Row],[Total RN Hours (w/ Admin, DON)]]/Table3[[#This Row],[MDS Census]]</f>
        <v>0.98351766513056837</v>
      </c>
      <c r="I117" s="3">
        <f>Table3[[#This Row],[RN Hours (excl. Admin, DON)]]/Table3[[#This Row],[MDS Census]]</f>
        <v>0.55033794162826422</v>
      </c>
      <c r="J117" s="3">
        <f t="shared" si="2"/>
        <v>172.48677777777777</v>
      </c>
      <c r="K117" s="3">
        <f>SUM(Table3[[#This Row],[RN Hours (excl. Admin, DON)]], Table3[[#This Row],[LPN Hours (excl. Admin)]], Table3[[#This Row],[CNA Hours]], Table3[[#This Row],[NA TR Hours]], Table3[[#This Row],[Med Aide/Tech Hours]])</f>
        <v>147.83844444444443</v>
      </c>
      <c r="L117" s="3">
        <f>SUM(Table3[[#This Row],[RN Hours (excl. Admin, DON)]:[RN DON Hours]])</f>
        <v>42.684666666666665</v>
      </c>
      <c r="M117" s="3">
        <v>23.884666666666664</v>
      </c>
      <c r="N117" s="3">
        <v>13.28888888888889</v>
      </c>
      <c r="O117" s="3">
        <v>5.5111111111111111</v>
      </c>
      <c r="P117" s="3">
        <f>SUM(Table3[[#This Row],[LPN Hours (excl. Admin)]:[LPN Admin Hours]])</f>
        <v>27.198222222222221</v>
      </c>
      <c r="Q117" s="3">
        <v>21.349888888888888</v>
      </c>
      <c r="R117" s="3">
        <v>5.8483333333333327</v>
      </c>
      <c r="S117" s="3">
        <f>SUM(Table3[[#This Row],[CNA Hours]], Table3[[#This Row],[NA TR Hours]], Table3[[#This Row],[Med Aide/Tech Hours]])</f>
        <v>102.60388888888887</v>
      </c>
      <c r="T117" s="3">
        <v>94.691222222222208</v>
      </c>
      <c r="U117" s="3">
        <v>3.536999999999999</v>
      </c>
      <c r="V117" s="3">
        <v>4.3756666666666684</v>
      </c>
      <c r="W117" s="3">
        <f>SUM(Table3[[#This Row],[RN Hours Contract]:[Med Aide Hours Contract]])</f>
        <v>2.2222222222222223E-2</v>
      </c>
      <c r="X117" s="3">
        <v>2.2222222222222223E-2</v>
      </c>
      <c r="Y117" s="3">
        <v>0</v>
      </c>
      <c r="Z117" s="3">
        <v>0</v>
      </c>
      <c r="AA117" s="3">
        <v>0</v>
      </c>
      <c r="AB117" s="3">
        <v>0</v>
      </c>
      <c r="AC117" s="3">
        <v>0</v>
      </c>
      <c r="AD117" s="3">
        <v>0</v>
      </c>
      <c r="AE117" s="3">
        <v>0</v>
      </c>
      <c r="AF117" t="s">
        <v>115</v>
      </c>
      <c r="AG117" s="13">
        <v>4</v>
      </c>
      <c r="AQ117"/>
    </row>
    <row r="118" spans="1:43" x14ac:dyDescent="0.2">
      <c r="A118" t="s">
        <v>273</v>
      </c>
      <c r="B118" t="s">
        <v>391</v>
      </c>
      <c r="C118" t="s">
        <v>648</v>
      </c>
      <c r="D118" t="s">
        <v>786</v>
      </c>
      <c r="E118" s="3">
        <v>74.933333333333337</v>
      </c>
      <c r="F118" s="3">
        <f>Table3[[#This Row],[Total Hours Nurse Staffing]]/Table3[[#This Row],[MDS Census]]</f>
        <v>4.7474896204033206</v>
      </c>
      <c r="G118" s="3">
        <f>Table3[[#This Row],[Total Direct Care Staff Hours]]/Table3[[#This Row],[MDS Census]]</f>
        <v>4.3475815539739031</v>
      </c>
      <c r="H118" s="3">
        <f>Table3[[#This Row],[Total RN Hours (w/ Admin, DON)]]/Table3[[#This Row],[MDS Census]]</f>
        <v>0.70204922894424682</v>
      </c>
      <c r="I118" s="3">
        <f>Table3[[#This Row],[RN Hours (excl. Admin, DON)]]/Table3[[#This Row],[MDS Census]]</f>
        <v>0.37112099644128116</v>
      </c>
      <c r="J118" s="3">
        <f t="shared" si="2"/>
        <v>355.7452222222222</v>
      </c>
      <c r="K118" s="3">
        <f>SUM(Table3[[#This Row],[RN Hours (excl. Admin, DON)]], Table3[[#This Row],[LPN Hours (excl. Admin)]], Table3[[#This Row],[CNA Hours]], Table3[[#This Row],[NA TR Hours]], Table3[[#This Row],[Med Aide/Tech Hours]])</f>
        <v>325.7787777777778</v>
      </c>
      <c r="L118" s="3">
        <f>SUM(Table3[[#This Row],[RN Hours (excl. Admin, DON)]:[RN DON Hours]])</f>
        <v>52.606888888888896</v>
      </c>
      <c r="M118" s="3">
        <v>27.809333333333335</v>
      </c>
      <c r="N118" s="3">
        <v>19.19755555555556</v>
      </c>
      <c r="O118" s="3">
        <v>5.6</v>
      </c>
      <c r="P118" s="3">
        <f>SUM(Table3[[#This Row],[LPN Hours (excl. Admin)]:[LPN Admin Hours]])</f>
        <v>71.725777777777779</v>
      </c>
      <c r="Q118" s="3">
        <v>66.556888888888892</v>
      </c>
      <c r="R118" s="3">
        <v>5.1688888888888904</v>
      </c>
      <c r="S118" s="3">
        <f>SUM(Table3[[#This Row],[CNA Hours]], Table3[[#This Row],[NA TR Hours]], Table3[[#This Row],[Med Aide/Tech Hours]])</f>
        <v>231.41255555555554</v>
      </c>
      <c r="T118" s="3">
        <v>197.62422222222222</v>
      </c>
      <c r="U118" s="3">
        <v>0</v>
      </c>
      <c r="V118" s="3">
        <v>33.788333333333334</v>
      </c>
      <c r="W118" s="3">
        <f>SUM(Table3[[#This Row],[RN Hours Contract]:[Med Aide Hours Contract]])</f>
        <v>0</v>
      </c>
      <c r="X118" s="3">
        <v>0</v>
      </c>
      <c r="Y118" s="3">
        <v>0</v>
      </c>
      <c r="Z118" s="3">
        <v>0</v>
      </c>
      <c r="AA118" s="3">
        <v>0</v>
      </c>
      <c r="AB118" s="3">
        <v>0</v>
      </c>
      <c r="AC118" s="3">
        <v>0</v>
      </c>
      <c r="AD118" s="3">
        <v>0</v>
      </c>
      <c r="AE118" s="3">
        <v>0</v>
      </c>
      <c r="AF118" t="s">
        <v>116</v>
      </c>
      <c r="AG118" s="13">
        <v>4</v>
      </c>
      <c r="AQ118"/>
    </row>
    <row r="119" spans="1:43" x14ac:dyDescent="0.2">
      <c r="A119" t="s">
        <v>273</v>
      </c>
      <c r="B119" t="s">
        <v>392</v>
      </c>
      <c r="C119" t="s">
        <v>649</v>
      </c>
      <c r="D119" t="s">
        <v>787</v>
      </c>
      <c r="E119" s="3">
        <v>44.555555555555557</v>
      </c>
      <c r="F119" s="3">
        <f>Table3[[#This Row],[Total Hours Nurse Staffing]]/Table3[[#This Row],[MDS Census]]</f>
        <v>3.6243640897755607</v>
      </c>
      <c r="G119" s="3">
        <f>Table3[[#This Row],[Total Direct Care Staff Hours]]/Table3[[#This Row],[MDS Census]]</f>
        <v>3.1219077306733172</v>
      </c>
      <c r="H119" s="3">
        <f>Table3[[#This Row],[Total RN Hours (w/ Admin, DON)]]/Table3[[#This Row],[MDS Census]]</f>
        <v>0.94978304239401501</v>
      </c>
      <c r="I119" s="3">
        <f>Table3[[#This Row],[RN Hours (excl. Admin, DON)]]/Table3[[#This Row],[MDS Census]]</f>
        <v>0.59809975062344134</v>
      </c>
      <c r="J119" s="3">
        <f t="shared" si="2"/>
        <v>161.48555555555555</v>
      </c>
      <c r="K119" s="3">
        <f>SUM(Table3[[#This Row],[RN Hours (excl. Admin, DON)]], Table3[[#This Row],[LPN Hours (excl. Admin)]], Table3[[#This Row],[CNA Hours]], Table3[[#This Row],[NA TR Hours]], Table3[[#This Row],[Med Aide/Tech Hours]])</f>
        <v>139.09833333333336</v>
      </c>
      <c r="L119" s="3">
        <f>SUM(Table3[[#This Row],[RN Hours (excl. Admin, DON)]:[RN DON Hours]])</f>
        <v>42.318111111111115</v>
      </c>
      <c r="M119" s="3">
        <v>26.648666666666667</v>
      </c>
      <c r="N119" s="3">
        <v>10.425000000000001</v>
      </c>
      <c r="O119" s="3">
        <v>5.2444444444444445</v>
      </c>
      <c r="P119" s="3">
        <f>SUM(Table3[[#This Row],[LPN Hours (excl. Admin)]:[LPN Admin Hours]])</f>
        <v>30.898111111111113</v>
      </c>
      <c r="Q119" s="3">
        <v>24.180333333333333</v>
      </c>
      <c r="R119" s="3">
        <v>6.7177777777777781</v>
      </c>
      <c r="S119" s="3">
        <f>SUM(Table3[[#This Row],[CNA Hours]], Table3[[#This Row],[NA TR Hours]], Table3[[#This Row],[Med Aide/Tech Hours]])</f>
        <v>88.269333333333321</v>
      </c>
      <c r="T119" s="3">
        <v>69.410444444444437</v>
      </c>
      <c r="U119" s="3">
        <v>10.683888888888889</v>
      </c>
      <c r="V119" s="3">
        <v>8.1750000000000007</v>
      </c>
      <c r="W119" s="3">
        <f>SUM(Table3[[#This Row],[RN Hours Contract]:[Med Aide Hours Contract]])</f>
        <v>0.38333333333333336</v>
      </c>
      <c r="X119" s="3">
        <v>0</v>
      </c>
      <c r="Y119" s="3">
        <v>0</v>
      </c>
      <c r="Z119" s="3">
        <v>0</v>
      </c>
      <c r="AA119" s="3">
        <v>0</v>
      </c>
      <c r="AB119" s="3">
        <v>0</v>
      </c>
      <c r="AC119" s="3">
        <v>0.38333333333333336</v>
      </c>
      <c r="AD119" s="3">
        <v>0</v>
      </c>
      <c r="AE119" s="3">
        <v>0</v>
      </c>
      <c r="AF119" t="s">
        <v>117</v>
      </c>
      <c r="AG119" s="13">
        <v>4</v>
      </c>
      <c r="AQ119"/>
    </row>
    <row r="120" spans="1:43" x14ac:dyDescent="0.2">
      <c r="A120" t="s">
        <v>273</v>
      </c>
      <c r="B120" t="s">
        <v>393</v>
      </c>
      <c r="C120" t="s">
        <v>650</v>
      </c>
      <c r="D120" t="s">
        <v>788</v>
      </c>
      <c r="E120" s="3">
        <v>104.7</v>
      </c>
      <c r="F120" s="3">
        <f>Table3[[#This Row],[Total Hours Nurse Staffing]]/Table3[[#This Row],[MDS Census]]</f>
        <v>3.2543712193568926</v>
      </c>
      <c r="G120" s="3">
        <f>Table3[[#This Row],[Total Direct Care Staff Hours]]/Table3[[#This Row],[MDS Census]]</f>
        <v>2.9080887190915843</v>
      </c>
      <c r="H120" s="3">
        <f>Table3[[#This Row],[Total RN Hours (w/ Admin, DON)]]/Table3[[#This Row],[MDS Census]]</f>
        <v>0.48297357529449214</v>
      </c>
      <c r="I120" s="3">
        <f>Table3[[#This Row],[RN Hours (excl. Admin, DON)]]/Table3[[#This Row],[MDS Census]]</f>
        <v>0.18766422583041492</v>
      </c>
      <c r="J120" s="3">
        <f t="shared" si="2"/>
        <v>340.73266666666666</v>
      </c>
      <c r="K120" s="3">
        <f>SUM(Table3[[#This Row],[RN Hours (excl. Admin, DON)]], Table3[[#This Row],[LPN Hours (excl. Admin)]], Table3[[#This Row],[CNA Hours]], Table3[[#This Row],[NA TR Hours]], Table3[[#This Row],[Med Aide/Tech Hours]])</f>
        <v>304.47688888888888</v>
      </c>
      <c r="L120" s="3">
        <f>SUM(Table3[[#This Row],[RN Hours (excl. Admin, DON)]:[RN DON Hours]])</f>
        <v>50.56733333333333</v>
      </c>
      <c r="M120" s="3">
        <v>19.648444444444443</v>
      </c>
      <c r="N120" s="3">
        <v>25.633333333333333</v>
      </c>
      <c r="O120" s="3">
        <v>5.2855555555555549</v>
      </c>
      <c r="P120" s="3">
        <f>SUM(Table3[[#This Row],[LPN Hours (excl. Admin)]:[LPN Admin Hours]])</f>
        <v>75.63311111111112</v>
      </c>
      <c r="Q120" s="3">
        <v>70.296222222222227</v>
      </c>
      <c r="R120" s="3">
        <v>5.3368888888888888</v>
      </c>
      <c r="S120" s="3">
        <f>SUM(Table3[[#This Row],[CNA Hours]], Table3[[#This Row],[NA TR Hours]], Table3[[#This Row],[Med Aide/Tech Hours]])</f>
        <v>214.5322222222222</v>
      </c>
      <c r="T120" s="3">
        <v>194.01144444444444</v>
      </c>
      <c r="U120" s="3">
        <v>4.2732222222222216</v>
      </c>
      <c r="V120" s="3">
        <v>16.247555555555554</v>
      </c>
      <c r="W120" s="3">
        <f>SUM(Table3[[#This Row],[RN Hours Contract]:[Med Aide Hours Contract]])</f>
        <v>0.71111111111111114</v>
      </c>
      <c r="X120" s="3">
        <v>0.71111111111111114</v>
      </c>
      <c r="Y120" s="3">
        <v>0</v>
      </c>
      <c r="Z120" s="3">
        <v>0</v>
      </c>
      <c r="AA120" s="3">
        <v>0</v>
      </c>
      <c r="AB120" s="3">
        <v>0</v>
      </c>
      <c r="AC120" s="3">
        <v>0</v>
      </c>
      <c r="AD120" s="3">
        <v>0</v>
      </c>
      <c r="AE120" s="3">
        <v>0</v>
      </c>
      <c r="AF120" t="s">
        <v>118</v>
      </c>
      <c r="AG120" s="13">
        <v>4</v>
      </c>
      <c r="AQ120"/>
    </row>
    <row r="121" spans="1:43" x14ac:dyDescent="0.2">
      <c r="A121" t="s">
        <v>273</v>
      </c>
      <c r="B121" t="s">
        <v>394</v>
      </c>
      <c r="C121" t="s">
        <v>651</v>
      </c>
      <c r="D121" t="s">
        <v>789</v>
      </c>
      <c r="E121" s="3">
        <v>72.577777777777783</v>
      </c>
      <c r="F121" s="3">
        <f>Table3[[#This Row],[Total Hours Nurse Staffing]]/Table3[[#This Row],[MDS Census]]</f>
        <v>3.9925321494182482</v>
      </c>
      <c r="G121" s="3">
        <f>Table3[[#This Row],[Total Direct Care Staff Hours]]/Table3[[#This Row],[MDS Census]]</f>
        <v>3.6895912431108395</v>
      </c>
      <c r="H121" s="3">
        <f>Table3[[#This Row],[Total RN Hours (w/ Admin, DON)]]/Table3[[#This Row],[MDS Census]]</f>
        <v>0.50089559093692582</v>
      </c>
      <c r="I121" s="3">
        <f>Table3[[#This Row],[RN Hours (excl. Admin, DON)]]/Table3[[#This Row],[MDS Census]]</f>
        <v>0.23918401714635634</v>
      </c>
      <c r="J121" s="3">
        <f t="shared" si="2"/>
        <v>289.7691111111111</v>
      </c>
      <c r="K121" s="3">
        <f>SUM(Table3[[#This Row],[RN Hours (excl. Admin, DON)]], Table3[[#This Row],[LPN Hours (excl. Admin)]], Table3[[#This Row],[CNA Hours]], Table3[[#This Row],[NA TR Hours]], Table3[[#This Row],[Med Aide/Tech Hours]])</f>
        <v>267.78233333333338</v>
      </c>
      <c r="L121" s="3">
        <f>SUM(Table3[[#This Row],[RN Hours (excl. Admin, DON)]:[RN DON Hours]])</f>
        <v>36.353888888888889</v>
      </c>
      <c r="M121" s="3">
        <v>17.359444444444442</v>
      </c>
      <c r="N121" s="3">
        <v>13.494444444444444</v>
      </c>
      <c r="O121" s="3">
        <v>5.5</v>
      </c>
      <c r="P121" s="3">
        <f>SUM(Table3[[#This Row],[LPN Hours (excl. Admin)]:[LPN Admin Hours]])</f>
        <v>70.606555555555559</v>
      </c>
      <c r="Q121" s="3">
        <v>67.614222222222224</v>
      </c>
      <c r="R121" s="3">
        <v>2.9923333333333328</v>
      </c>
      <c r="S121" s="3">
        <f>SUM(Table3[[#This Row],[CNA Hours]], Table3[[#This Row],[NA TR Hours]], Table3[[#This Row],[Med Aide/Tech Hours]])</f>
        <v>182.80866666666668</v>
      </c>
      <c r="T121" s="3">
        <v>162.40866666666668</v>
      </c>
      <c r="U121" s="3">
        <v>3.774777777777778</v>
      </c>
      <c r="V121" s="3">
        <v>16.625222222222224</v>
      </c>
      <c r="W121" s="3">
        <f>SUM(Table3[[#This Row],[RN Hours Contract]:[Med Aide Hours Contract]])</f>
        <v>14.73288888888889</v>
      </c>
      <c r="X121" s="3">
        <v>0</v>
      </c>
      <c r="Y121" s="3">
        <v>0</v>
      </c>
      <c r="Z121" s="3">
        <v>0</v>
      </c>
      <c r="AA121" s="3">
        <v>3.8986666666666667</v>
      </c>
      <c r="AB121" s="3">
        <v>0</v>
      </c>
      <c r="AC121" s="3">
        <v>10.834222222222223</v>
      </c>
      <c r="AD121" s="3">
        <v>0</v>
      </c>
      <c r="AE121" s="3">
        <v>0</v>
      </c>
      <c r="AF121" t="s">
        <v>119</v>
      </c>
      <c r="AG121" s="13">
        <v>4</v>
      </c>
      <c r="AQ121"/>
    </row>
    <row r="122" spans="1:43" x14ac:dyDescent="0.2">
      <c r="A122" t="s">
        <v>273</v>
      </c>
      <c r="B122" t="s">
        <v>395</v>
      </c>
      <c r="C122" t="s">
        <v>606</v>
      </c>
      <c r="D122" t="s">
        <v>710</v>
      </c>
      <c r="E122" s="3">
        <v>83.7</v>
      </c>
      <c r="F122" s="3">
        <f>Table3[[#This Row],[Total Hours Nurse Staffing]]/Table3[[#This Row],[MDS Census]]</f>
        <v>3.5092499668126909</v>
      </c>
      <c r="G122" s="3">
        <f>Table3[[#This Row],[Total Direct Care Staff Hours]]/Table3[[#This Row],[MDS Census]]</f>
        <v>3.2624863932032389</v>
      </c>
      <c r="H122" s="3">
        <f>Table3[[#This Row],[Total RN Hours (w/ Admin, DON)]]/Table3[[#This Row],[MDS Census]]</f>
        <v>0.77153723616089198</v>
      </c>
      <c r="I122" s="3">
        <f>Table3[[#This Row],[RN Hours (excl. Admin, DON)]]/Table3[[#This Row],[MDS Census]]</f>
        <v>0.52477366255144031</v>
      </c>
      <c r="J122" s="3">
        <f t="shared" si="2"/>
        <v>293.72422222222224</v>
      </c>
      <c r="K122" s="3">
        <f>SUM(Table3[[#This Row],[RN Hours (excl. Admin, DON)]], Table3[[#This Row],[LPN Hours (excl. Admin)]], Table3[[#This Row],[CNA Hours]], Table3[[#This Row],[NA TR Hours]], Table3[[#This Row],[Med Aide/Tech Hours]])</f>
        <v>273.07011111111109</v>
      </c>
      <c r="L122" s="3">
        <f>SUM(Table3[[#This Row],[RN Hours (excl. Admin, DON)]:[RN DON Hours]])</f>
        <v>64.577666666666659</v>
      </c>
      <c r="M122" s="3">
        <v>43.923555555555552</v>
      </c>
      <c r="N122" s="3">
        <v>14.965222222222224</v>
      </c>
      <c r="O122" s="3">
        <v>5.6888888888888891</v>
      </c>
      <c r="P122" s="3">
        <f>SUM(Table3[[#This Row],[LPN Hours (excl. Admin)]:[LPN Admin Hours]])</f>
        <v>60.103444444444449</v>
      </c>
      <c r="Q122" s="3">
        <v>60.103444444444449</v>
      </c>
      <c r="R122" s="3">
        <v>0</v>
      </c>
      <c r="S122" s="3">
        <f>SUM(Table3[[#This Row],[CNA Hours]], Table3[[#This Row],[NA TR Hours]], Table3[[#This Row],[Med Aide/Tech Hours]])</f>
        <v>169.0431111111111</v>
      </c>
      <c r="T122" s="3">
        <v>169.0431111111111</v>
      </c>
      <c r="U122" s="3">
        <v>0</v>
      </c>
      <c r="V122" s="3">
        <v>0</v>
      </c>
      <c r="W122" s="3">
        <f>SUM(Table3[[#This Row],[RN Hours Contract]:[Med Aide Hours Contract]])</f>
        <v>0.12777777777777777</v>
      </c>
      <c r="X122" s="3">
        <v>0</v>
      </c>
      <c r="Y122" s="3">
        <v>0</v>
      </c>
      <c r="Z122" s="3">
        <v>0</v>
      </c>
      <c r="AA122" s="3">
        <v>0</v>
      </c>
      <c r="AB122" s="3">
        <v>0</v>
      </c>
      <c r="AC122" s="3">
        <v>0.12777777777777777</v>
      </c>
      <c r="AD122" s="3">
        <v>0</v>
      </c>
      <c r="AE122" s="3">
        <v>0</v>
      </c>
      <c r="AF122" t="s">
        <v>120</v>
      </c>
      <c r="AG122" s="13">
        <v>4</v>
      </c>
      <c r="AQ122"/>
    </row>
    <row r="123" spans="1:43" x14ac:dyDescent="0.2">
      <c r="A123" t="s">
        <v>273</v>
      </c>
      <c r="B123" t="s">
        <v>396</v>
      </c>
      <c r="C123" t="s">
        <v>586</v>
      </c>
      <c r="D123" t="s">
        <v>790</v>
      </c>
      <c r="E123" s="3">
        <v>86.422222222222217</v>
      </c>
      <c r="F123" s="3">
        <f>Table3[[#This Row],[Total Hours Nurse Staffing]]/Table3[[#This Row],[MDS Census]]</f>
        <v>3.4556454101311394</v>
      </c>
      <c r="G123" s="3">
        <f>Table3[[#This Row],[Total Direct Care Staff Hours]]/Table3[[#This Row],[MDS Census]]</f>
        <v>3.089355875546413</v>
      </c>
      <c r="H123" s="3">
        <f>Table3[[#This Row],[Total RN Hours (w/ Admin, DON)]]/Table3[[#This Row],[MDS Census]]</f>
        <v>0.92723065055284126</v>
      </c>
      <c r="I123" s="3">
        <f>Table3[[#This Row],[RN Hours (excl. Admin, DON)]]/Table3[[#This Row],[MDS Census]]</f>
        <v>0.6706094111596812</v>
      </c>
      <c r="J123" s="3">
        <f t="shared" si="2"/>
        <v>298.64455555555554</v>
      </c>
      <c r="K123" s="3">
        <f>SUM(Table3[[#This Row],[RN Hours (excl. Admin, DON)]], Table3[[#This Row],[LPN Hours (excl. Admin)]], Table3[[#This Row],[CNA Hours]], Table3[[#This Row],[NA TR Hours]], Table3[[#This Row],[Med Aide/Tech Hours]])</f>
        <v>266.98899999999998</v>
      </c>
      <c r="L123" s="3">
        <f>SUM(Table3[[#This Row],[RN Hours (excl. Admin, DON)]:[RN DON Hours]])</f>
        <v>80.133333333333326</v>
      </c>
      <c r="M123" s="3">
        <v>57.955555555555556</v>
      </c>
      <c r="N123" s="3">
        <v>16.577777777777779</v>
      </c>
      <c r="O123" s="3">
        <v>5.6</v>
      </c>
      <c r="P123" s="3">
        <f>SUM(Table3[[#This Row],[LPN Hours (excl. Admin)]:[LPN Admin Hours]])</f>
        <v>50.838888888888889</v>
      </c>
      <c r="Q123" s="3">
        <v>41.361111111111114</v>
      </c>
      <c r="R123" s="3">
        <v>9.4777777777777779</v>
      </c>
      <c r="S123" s="3">
        <f>SUM(Table3[[#This Row],[CNA Hours]], Table3[[#This Row],[NA TR Hours]], Table3[[#This Row],[Med Aide/Tech Hours]])</f>
        <v>167.67233333333331</v>
      </c>
      <c r="T123" s="3">
        <v>146.64733333333334</v>
      </c>
      <c r="U123" s="3">
        <v>12.305555555555555</v>
      </c>
      <c r="V123" s="3">
        <v>8.719444444444445</v>
      </c>
      <c r="W123" s="3">
        <f>SUM(Table3[[#This Row],[RN Hours Contract]:[Med Aide Hours Contract]])</f>
        <v>12.055666666666669</v>
      </c>
      <c r="X123" s="3">
        <v>0</v>
      </c>
      <c r="Y123" s="3">
        <v>0</v>
      </c>
      <c r="Z123" s="3">
        <v>0</v>
      </c>
      <c r="AA123" s="3">
        <v>0</v>
      </c>
      <c r="AB123" s="3">
        <v>0</v>
      </c>
      <c r="AC123" s="3">
        <v>12.055666666666669</v>
      </c>
      <c r="AD123" s="3">
        <v>0</v>
      </c>
      <c r="AE123" s="3">
        <v>0</v>
      </c>
      <c r="AF123" t="s">
        <v>121</v>
      </c>
      <c r="AG123" s="13">
        <v>4</v>
      </c>
      <c r="AQ123"/>
    </row>
    <row r="124" spans="1:43" x14ac:dyDescent="0.2">
      <c r="A124" t="s">
        <v>273</v>
      </c>
      <c r="B124" t="s">
        <v>397</v>
      </c>
      <c r="C124" t="s">
        <v>555</v>
      </c>
      <c r="D124" t="s">
        <v>696</v>
      </c>
      <c r="E124" s="3">
        <v>55.444444444444443</v>
      </c>
      <c r="F124" s="3">
        <f>Table3[[#This Row],[Total Hours Nurse Staffing]]/Table3[[#This Row],[MDS Census]]</f>
        <v>3.9098056112224451</v>
      </c>
      <c r="G124" s="3">
        <f>Table3[[#This Row],[Total Direct Care Staff Hours]]/Table3[[#This Row],[MDS Census]]</f>
        <v>3.4656072144288581</v>
      </c>
      <c r="H124" s="3">
        <f>Table3[[#This Row],[Total RN Hours (w/ Admin, DON)]]/Table3[[#This Row],[MDS Census]]</f>
        <v>0.69977555110220446</v>
      </c>
      <c r="I124" s="3">
        <f>Table3[[#This Row],[RN Hours (excl. Admin, DON)]]/Table3[[#This Row],[MDS Census]]</f>
        <v>0.34772144288577156</v>
      </c>
      <c r="J124" s="3">
        <f t="shared" si="2"/>
        <v>216.77700000000002</v>
      </c>
      <c r="K124" s="3">
        <f>SUM(Table3[[#This Row],[RN Hours (excl. Admin, DON)]], Table3[[#This Row],[LPN Hours (excl. Admin)]], Table3[[#This Row],[CNA Hours]], Table3[[#This Row],[NA TR Hours]], Table3[[#This Row],[Med Aide/Tech Hours]])</f>
        <v>192.14866666666668</v>
      </c>
      <c r="L124" s="3">
        <f>SUM(Table3[[#This Row],[RN Hours (excl. Admin, DON)]:[RN DON Hours]])</f>
        <v>38.798666666666669</v>
      </c>
      <c r="M124" s="3">
        <v>19.279222222222224</v>
      </c>
      <c r="N124" s="3">
        <v>14.330555555555556</v>
      </c>
      <c r="O124" s="3">
        <v>5.1888888888888891</v>
      </c>
      <c r="P124" s="3">
        <f>SUM(Table3[[#This Row],[LPN Hours (excl. Admin)]:[LPN Admin Hours]])</f>
        <v>61.615000000000002</v>
      </c>
      <c r="Q124" s="3">
        <v>56.50611111111111</v>
      </c>
      <c r="R124" s="3">
        <v>5.108888888888889</v>
      </c>
      <c r="S124" s="3">
        <f>SUM(Table3[[#This Row],[CNA Hours]], Table3[[#This Row],[NA TR Hours]], Table3[[#This Row],[Med Aide/Tech Hours]])</f>
        <v>116.36333333333334</v>
      </c>
      <c r="T124" s="3">
        <v>106.27722222222224</v>
      </c>
      <c r="U124" s="3">
        <v>0</v>
      </c>
      <c r="V124" s="3">
        <v>10.08611111111111</v>
      </c>
      <c r="W124" s="3">
        <f>SUM(Table3[[#This Row],[RN Hours Contract]:[Med Aide Hours Contract]])</f>
        <v>0</v>
      </c>
      <c r="X124" s="3">
        <v>0</v>
      </c>
      <c r="Y124" s="3">
        <v>0</v>
      </c>
      <c r="Z124" s="3">
        <v>0</v>
      </c>
      <c r="AA124" s="3">
        <v>0</v>
      </c>
      <c r="AB124" s="3">
        <v>0</v>
      </c>
      <c r="AC124" s="3">
        <v>0</v>
      </c>
      <c r="AD124" s="3">
        <v>0</v>
      </c>
      <c r="AE124" s="3">
        <v>0</v>
      </c>
      <c r="AF124" t="s">
        <v>122</v>
      </c>
      <c r="AG124" s="13">
        <v>4</v>
      </c>
      <c r="AQ124"/>
    </row>
    <row r="125" spans="1:43" x14ac:dyDescent="0.2">
      <c r="A125" t="s">
        <v>273</v>
      </c>
      <c r="B125" t="s">
        <v>398</v>
      </c>
      <c r="C125" t="s">
        <v>652</v>
      </c>
      <c r="D125" t="s">
        <v>694</v>
      </c>
      <c r="E125" s="3">
        <v>86.12222222222222</v>
      </c>
      <c r="F125" s="3">
        <f>Table3[[#This Row],[Total Hours Nurse Staffing]]/Table3[[#This Row],[MDS Census]]</f>
        <v>2.5080737969294282</v>
      </c>
      <c r="G125" s="3">
        <f>Table3[[#This Row],[Total Direct Care Staff Hours]]/Table3[[#This Row],[MDS Census]]</f>
        <v>2.1759231066959104</v>
      </c>
      <c r="H125" s="3">
        <f>Table3[[#This Row],[Total RN Hours (w/ Admin, DON)]]/Table3[[#This Row],[MDS Census]]</f>
        <v>0.5418849180750871</v>
      </c>
      <c r="I125" s="3">
        <f>Table3[[#This Row],[RN Hours (excl. Admin, DON)]]/Table3[[#This Row],[MDS Census]]</f>
        <v>0.43470519932911889</v>
      </c>
      <c r="J125" s="3">
        <f t="shared" si="2"/>
        <v>216.00088888888888</v>
      </c>
      <c r="K125" s="3">
        <f>SUM(Table3[[#This Row],[RN Hours (excl. Admin, DON)]], Table3[[#This Row],[LPN Hours (excl. Admin)]], Table3[[#This Row],[CNA Hours]], Table3[[#This Row],[NA TR Hours]], Table3[[#This Row],[Med Aide/Tech Hours]])</f>
        <v>187.39533333333333</v>
      </c>
      <c r="L125" s="3">
        <f>SUM(Table3[[#This Row],[RN Hours (excl. Admin, DON)]:[RN DON Hours]])</f>
        <v>46.668333333333337</v>
      </c>
      <c r="M125" s="3">
        <v>37.437777777777782</v>
      </c>
      <c r="N125" s="3">
        <v>3.875</v>
      </c>
      <c r="O125" s="3">
        <v>5.3555555555555552</v>
      </c>
      <c r="P125" s="3">
        <f>SUM(Table3[[#This Row],[LPN Hours (excl. Admin)]:[LPN Admin Hours]])</f>
        <v>60.198444444444448</v>
      </c>
      <c r="Q125" s="3">
        <v>40.823444444444448</v>
      </c>
      <c r="R125" s="3">
        <v>19.375</v>
      </c>
      <c r="S125" s="3">
        <f>SUM(Table3[[#This Row],[CNA Hours]], Table3[[#This Row],[NA TR Hours]], Table3[[#This Row],[Med Aide/Tech Hours]])</f>
        <v>109.13411111111111</v>
      </c>
      <c r="T125" s="3">
        <v>105.973</v>
      </c>
      <c r="U125" s="3">
        <v>0</v>
      </c>
      <c r="V125" s="3">
        <v>3.161111111111111</v>
      </c>
      <c r="W125" s="3">
        <f>SUM(Table3[[#This Row],[RN Hours Contract]:[Med Aide Hours Contract]])</f>
        <v>50.947222222222223</v>
      </c>
      <c r="X125" s="3">
        <v>0.81666666666666665</v>
      </c>
      <c r="Y125" s="3">
        <v>0</v>
      </c>
      <c r="Z125" s="3">
        <v>0</v>
      </c>
      <c r="AA125" s="3">
        <v>13.347222222222221</v>
      </c>
      <c r="AB125" s="3">
        <v>0</v>
      </c>
      <c r="AC125" s="3">
        <v>36.783333333333331</v>
      </c>
      <c r="AD125" s="3">
        <v>0</v>
      </c>
      <c r="AE125" s="3">
        <v>0</v>
      </c>
      <c r="AF125" t="s">
        <v>123</v>
      </c>
      <c r="AG125" s="13">
        <v>4</v>
      </c>
      <c r="AQ125"/>
    </row>
    <row r="126" spans="1:43" x14ac:dyDescent="0.2">
      <c r="A126" t="s">
        <v>273</v>
      </c>
      <c r="B126" t="s">
        <v>274</v>
      </c>
      <c r="C126" t="s">
        <v>563</v>
      </c>
      <c r="D126" t="s">
        <v>694</v>
      </c>
      <c r="E126" s="3">
        <v>28.388888888888889</v>
      </c>
      <c r="F126" s="3">
        <f>Table3[[#This Row],[Total Hours Nurse Staffing]]/Table3[[#This Row],[MDS Census]]</f>
        <v>5.5375733855185905</v>
      </c>
      <c r="G126" s="3">
        <f>Table3[[#This Row],[Total Direct Care Staff Hours]]/Table3[[#This Row],[MDS Census]]</f>
        <v>5.2043052837573383</v>
      </c>
      <c r="H126" s="3">
        <f>Table3[[#This Row],[Total RN Hours (w/ Admin, DON)]]/Table3[[#This Row],[MDS Census]]</f>
        <v>1.3097455968688845</v>
      </c>
      <c r="I126" s="3">
        <f>Table3[[#This Row],[RN Hours (excl. Admin, DON)]]/Table3[[#This Row],[MDS Census]]</f>
        <v>0.97647749510763215</v>
      </c>
      <c r="J126" s="3">
        <f t="shared" si="2"/>
        <v>157.20555555555555</v>
      </c>
      <c r="K126" s="3">
        <f>SUM(Table3[[#This Row],[RN Hours (excl. Admin, DON)]], Table3[[#This Row],[LPN Hours (excl. Admin)]], Table3[[#This Row],[CNA Hours]], Table3[[#This Row],[NA TR Hours]], Table3[[#This Row],[Med Aide/Tech Hours]])</f>
        <v>147.74444444444444</v>
      </c>
      <c r="L126" s="3">
        <f>SUM(Table3[[#This Row],[RN Hours (excl. Admin, DON)]:[RN DON Hours]])</f>
        <v>37.182222222222222</v>
      </c>
      <c r="M126" s="3">
        <v>27.721111111111114</v>
      </c>
      <c r="N126" s="3">
        <v>6.5277777777777777</v>
      </c>
      <c r="O126" s="3">
        <v>2.9333333333333331</v>
      </c>
      <c r="P126" s="3">
        <f>SUM(Table3[[#This Row],[LPN Hours (excl. Admin)]:[LPN Admin Hours]])</f>
        <v>6.7088888888888887</v>
      </c>
      <c r="Q126" s="3">
        <v>6.7088888888888887</v>
      </c>
      <c r="R126" s="3">
        <v>0</v>
      </c>
      <c r="S126" s="3">
        <f>SUM(Table3[[#This Row],[CNA Hours]], Table3[[#This Row],[NA TR Hours]], Table3[[#This Row],[Med Aide/Tech Hours]])</f>
        <v>113.31444444444443</v>
      </c>
      <c r="T126" s="3">
        <v>90.385555555555555</v>
      </c>
      <c r="U126" s="3">
        <v>0</v>
      </c>
      <c r="V126" s="3">
        <v>22.928888888888881</v>
      </c>
      <c r="W126" s="3">
        <f>SUM(Table3[[#This Row],[RN Hours Contract]:[Med Aide Hours Contract]])</f>
        <v>0</v>
      </c>
      <c r="X126" s="3">
        <v>0</v>
      </c>
      <c r="Y126" s="3">
        <v>0</v>
      </c>
      <c r="Z126" s="3">
        <v>0</v>
      </c>
      <c r="AA126" s="3">
        <v>0</v>
      </c>
      <c r="AB126" s="3">
        <v>0</v>
      </c>
      <c r="AC126" s="3">
        <v>0</v>
      </c>
      <c r="AD126" s="3">
        <v>0</v>
      </c>
      <c r="AE126" s="3">
        <v>0</v>
      </c>
      <c r="AF126" t="s">
        <v>124</v>
      </c>
      <c r="AG126" s="13">
        <v>4</v>
      </c>
      <c r="AQ126"/>
    </row>
    <row r="127" spans="1:43" x14ac:dyDescent="0.2">
      <c r="A127" t="s">
        <v>273</v>
      </c>
      <c r="B127" t="s">
        <v>399</v>
      </c>
      <c r="C127" t="s">
        <v>653</v>
      </c>
      <c r="D127" t="s">
        <v>786</v>
      </c>
      <c r="E127" s="3">
        <v>86.044444444444451</v>
      </c>
      <c r="F127" s="3">
        <f>Table3[[#This Row],[Total Hours Nurse Staffing]]/Table3[[#This Row],[MDS Census]]</f>
        <v>3.417378615702479</v>
      </c>
      <c r="G127" s="3">
        <f>Table3[[#This Row],[Total Direct Care Staff Hours]]/Table3[[#This Row],[MDS Census]]</f>
        <v>3.093917871900826</v>
      </c>
      <c r="H127" s="3">
        <f>Table3[[#This Row],[Total RN Hours (w/ Admin, DON)]]/Table3[[#This Row],[MDS Census]]</f>
        <v>0.36663223140495865</v>
      </c>
      <c r="I127" s="3">
        <f>Table3[[#This Row],[RN Hours (excl. Admin, DON)]]/Table3[[#This Row],[MDS Census]]</f>
        <v>0.16234504132231403</v>
      </c>
      <c r="J127" s="3">
        <f t="shared" si="2"/>
        <v>294.04644444444443</v>
      </c>
      <c r="K127" s="3">
        <f>SUM(Table3[[#This Row],[RN Hours (excl. Admin, DON)]], Table3[[#This Row],[LPN Hours (excl. Admin)]], Table3[[#This Row],[CNA Hours]], Table3[[#This Row],[NA TR Hours]], Table3[[#This Row],[Med Aide/Tech Hours]])</f>
        <v>266.21444444444444</v>
      </c>
      <c r="L127" s="3">
        <f>SUM(Table3[[#This Row],[RN Hours (excl. Admin, DON)]:[RN DON Hours]])</f>
        <v>31.546666666666667</v>
      </c>
      <c r="M127" s="3">
        <v>13.968888888888889</v>
      </c>
      <c r="N127" s="3">
        <v>12.6</v>
      </c>
      <c r="O127" s="3">
        <v>4.9777777777777779</v>
      </c>
      <c r="P127" s="3">
        <f>SUM(Table3[[#This Row],[LPN Hours (excl. Admin)]:[LPN Admin Hours]])</f>
        <v>97.336666666666673</v>
      </c>
      <c r="Q127" s="3">
        <v>87.082444444444448</v>
      </c>
      <c r="R127" s="3">
        <v>10.254222222222223</v>
      </c>
      <c r="S127" s="3">
        <f>SUM(Table3[[#This Row],[CNA Hours]], Table3[[#This Row],[NA TR Hours]], Table3[[#This Row],[Med Aide/Tech Hours]])</f>
        <v>165.16311111111111</v>
      </c>
      <c r="T127" s="3">
        <v>159.82466666666667</v>
      </c>
      <c r="U127" s="3">
        <v>0</v>
      </c>
      <c r="V127" s="3">
        <v>5.3384444444444439</v>
      </c>
      <c r="W127" s="3">
        <f>SUM(Table3[[#This Row],[RN Hours Contract]:[Med Aide Hours Contract]])</f>
        <v>2.8111111111111109</v>
      </c>
      <c r="X127" s="3">
        <v>0.26666666666666666</v>
      </c>
      <c r="Y127" s="3">
        <v>0</v>
      </c>
      <c r="Z127" s="3">
        <v>0</v>
      </c>
      <c r="AA127" s="3">
        <v>1.4777777777777779</v>
      </c>
      <c r="AB127" s="3">
        <v>0</v>
      </c>
      <c r="AC127" s="3">
        <v>1.0666666666666667</v>
      </c>
      <c r="AD127" s="3">
        <v>0</v>
      </c>
      <c r="AE127" s="3">
        <v>0</v>
      </c>
      <c r="AF127" t="s">
        <v>125</v>
      </c>
      <c r="AG127" s="13">
        <v>4</v>
      </c>
      <c r="AQ127"/>
    </row>
    <row r="128" spans="1:43" x14ac:dyDescent="0.2">
      <c r="A128" t="s">
        <v>273</v>
      </c>
      <c r="B128" t="s">
        <v>276</v>
      </c>
      <c r="C128" t="s">
        <v>561</v>
      </c>
      <c r="D128" t="s">
        <v>700</v>
      </c>
      <c r="E128" s="3">
        <v>63.722222222222221</v>
      </c>
      <c r="F128" s="3">
        <f>Table3[[#This Row],[Total Hours Nurse Staffing]]/Table3[[#This Row],[MDS Census]]</f>
        <v>3.6373234524847433</v>
      </c>
      <c r="G128" s="3">
        <f>Table3[[#This Row],[Total Direct Care Staff Hours]]/Table3[[#This Row],[MDS Census]]</f>
        <v>3.2097297297297298</v>
      </c>
      <c r="H128" s="3">
        <f>Table3[[#This Row],[Total RN Hours (w/ Admin, DON)]]/Table3[[#This Row],[MDS Census]]</f>
        <v>0.3346556233653008</v>
      </c>
      <c r="I128" s="3">
        <f>Table3[[#This Row],[RN Hours (excl. Admin, DON)]]/Table3[[#This Row],[MDS Census]]</f>
        <v>0.13513513513513514</v>
      </c>
      <c r="J128" s="3">
        <f t="shared" si="2"/>
        <v>231.77833333333336</v>
      </c>
      <c r="K128" s="3">
        <f>SUM(Table3[[#This Row],[RN Hours (excl. Admin, DON)]], Table3[[#This Row],[LPN Hours (excl. Admin)]], Table3[[#This Row],[CNA Hours]], Table3[[#This Row],[NA TR Hours]], Table3[[#This Row],[Med Aide/Tech Hours]])</f>
        <v>204.5311111111111</v>
      </c>
      <c r="L128" s="3">
        <f>SUM(Table3[[#This Row],[RN Hours (excl. Admin, DON)]:[RN DON Hours]])</f>
        <v>21.324999999999999</v>
      </c>
      <c r="M128" s="3">
        <v>8.6111111111111107</v>
      </c>
      <c r="N128" s="3">
        <v>7.0916666666666668</v>
      </c>
      <c r="O128" s="3">
        <v>5.6222222222222218</v>
      </c>
      <c r="P128" s="3">
        <f>SUM(Table3[[#This Row],[LPN Hours (excl. Admin)]:[LPN Admin Hours]])</f>
        <v>62.061333333333337</v>
      </c>
      <c r="Q128" s="3">
        <v>47.528000000000006</v>
      </c>
      <c r="R128" s="3">
        <v>14.533333333333333</v>
      </c>
      <c r="S128" s="3">
        <f>SUM(Table3[[#This Row],[CNA Hours]], Table3[[#This Row],[NA TR Hours]], Table3[[#This Row],[Med Aide/Tech Hours]])</f>
        <v>148.39200000000002</v>
      </c>
      <c r="T128" s="3">
        <v>116.28922222222224</v>
      </c>
      <c r="U128" s="3">
        <v>8.1083333333333325</v>
      </c>
      <c r="V128" s="3">
        <v>23.994444444444444</v>
      </c>
      <c r="W128" s="3">
        <f>SUM(Table3[[#This Row],[RN Hours Contract]:[Med Aide Hours Contract]])</f>
        <v>13.808333333333334</v>
      </c>
      <c r="X128" s="3">
        <v>0</v>
      </c>
      <c r="Y128" s="3">
        <v>0</v>
      </c>
      <c r="Z128" s="3">
        <v>0</v>
      </c>
      <c r="AA128" s="3">
        <v>8.8888888888888892E-2</v>
      </c>
      <c r="AB128" s="3">
        <v>0</v>
      </c>
      <c r="AC128" s="3">
        <v>13.719444444444445</v>
      </c>
      <c r="AD128" s="3">
        <v>0</v>
      </c>
      <c r="AE128" s="3">
        <v>0</v>
      </c>
      <c r="AF128" t="s">
        <v>126</v>
      </c>
      <c r="AG128" s="13">
        <v>4</v>
      </c>
      <c r="AQ128"/>
    </row>
    <row r="129" spans="1:43" x14ac:dyDescent="0.2">
      <c r="A129" t="s">
        <v>273</v>
      </c>
      <c r="B129" t="s">
        <v>400</v>
      </c>
      <c r="C129" t="s">
        <v>612</v>
      </c>
      <c r="D129" t="s">
        <v>759</v>
      </c>
      <c r="E129" s="3">
        <v>52.411111111111111</v>
      </c>
      <c r="F129" s="3">
        <f>Table3[[#This Row],[Total Hours Nurse Staffing]]/Table3[[#This Row],[MDS Census]]</f>
        <v>3.4146300614797536</v>
      </c>
      <c r="G129" s="3">
        <f>Table3[[#This Row],[Total Direct Care Staff Hours]]/Table3[[#This Row],[MDS Census]]</f>
        <v>3.1257621369514519</v>
      </c>
      <c r="H129" s="3">
        <f>Table3[[#This Row],[Total RN Hours (w/ Admin, DON)]]/Table3[[#This Row],[MDS Census]]</f>
        <v>0.62604833580665675</v>
      </c>
      <c r="I129" s="3">
        <f>Table3[[#This Row],[RN Hours (excl. Admin, DON)]]/Table3[[#This Row],[MDS Census]]</f>
        <v>0.33718041127835491</v>
      </c>
      <c r="J129" s="3">
        <f t="shared" si="2"/>
        <v>178.96455555555553</v>
      </c>
      <c r="K129" s="3">
        <f>SUM(Table3[[#This Row],[RN Hours (excl. Admin, DON)]], Table3[[#This Row],[LPN Hours (excl. Admin)]], Table3[[#This Row],[CNA Hours]], Table3[[#This Row],[NA TR Hours]], Table3[[#This Row],[Med Aide/Tech Hours]])</f>
        <v>163.82466666666664</v>
      </c>
      <c r="L129" s="3">
        <f>SUM(Table3[[#This Row],[RN Hours (excl. Admin, DON)]:[RN DON Hours]])</f>
        <v>32.811888888888888</v>
      </c>
      <c r="M129" s="3">
        <v>17.672000000000001</v>
      </c>
      <c r="N129" s="3">
        <v>9.8898888888888887</v>
      </c>
      <c r="O129" s="3">
        <v>5.25</v>
      </c>
      <c r="P129" s="3">
        <f>SUM(Table3[[#This Row],[LPN Hours (excl. Admin)]:[LPN Admin Hours]])</f>
        <v>14.120333333333333</v>
      </c>
      <c r="Q129" s="3">
        <v>14.120333333333333</v>
      </c>
      <c r="R129" s="3">
        <v>0</v>
      </c>
      <c r="S129" s="3">
        <f>SUM(Table3[[#This Row],[CNA Hours]], Table3[[#This Row],[NA TR Hours]], Table3[[#This Row],[Med Aide/Tech Hours]])</f>
        <v>132.03233333333333</v>
      </c>
      <c r="T129" s="3">
        <v>112.50144444444443</v>
      </c>
      <c r="U129" s="3">
        <v>0.67277777777777792</v>
      </c>
      <c r="V129" s="3">
        <v>18.858111111111107</v>
      </c>
      <c r="W129" s="3">
        <f>SUM(Table3[[#This Row],[RN Hours Contract]:[Med Aide Hours Contract]])</f>
        <v>0</v>
      </c>
      <c r="X129" s="3">
        <v>0</v>
      </c>
      <c r="Y129" s="3">
        <v>0</v>
      </c>
      <c r="Z129" s="3">
        <v>0</v>
      </c>
      <c r="AA129" s="3">
        <v>0</v>
      </c>
      <c r="AB129" s="3">
        <v>0</v>
      </c>
      <c r="AC129" s="3">
        <v>0</v>
      </c>
      <c r="AD129" s="3">
        <v>0</v>
      </c>
      <c r="AE129" s="3">
        <v>0</v>
      </c>
      <c r="AF129" t="s">
        <v>127</v>
      </c>
      <c r="AG129" s="13">
        <v>4</v>
      </c>
      <c r="AQ129"/>
    </row>
    <row r="130" spans="1:43" x14ac:dyDescent="0.2">
      <c r="A130" t="s">
        <v>273</v>
      </c>
      <c r="B130" t="s">
        <v>401</v>
      </c>
      <c r="C130" t="s">
        <v>560</v>
      </c>
      <c r="D130" t="s">
        <v>766</v>
      </c>
      <c r="E130" s="3">
        <v>62.355555555555554</v>
      </c>
      <c r="F130" s="3">
        <f>Table3[[#This Row],[Total Hours Nurse Staffing]]/Table3[[#This Row],[MDS Census]]</f>
        <v>4.0306040627227366</v>
      </c>
      <c r="G130" s="3">
        <f>Table3[[#This Row],[Total Direct Care Staff Hours]]/Table3[[#This Row],[MDS Census]]</f>
        <v>3.7266126158232362</v>
      </c>
      <c r="H130" s="3">
        <f>Table3[[#This Row],[Total RN Hours (w/ Admin, DON)]]/Table3[[#This Row],[MDS Census]]</f>
        <v>0.38021204561653599</v>
      </c>
      <c r="I130" s="3">
        <f>Table3[[#This Row],[RN Hours (excl. Admin, DON)]]/Table3[[#This Row],[MDS Census]]</f>
        <v>0.2332056307911618</v>
      </c>
      <c r="J130" s="3">
        <f t="shared" si="2"/>
        <v>251.33055555555555</v>
      </c>
      <c r="K130" s="3">
        <f>SUM(Table3[[#This Row],[RN Hours (excl. Admin, DON)]], Table3[[#This Row],[LPN Hours (excl. Admin)]], Table3[[#This Row],[CNA Hours]], Table3[[#This Row],[NA TR Hours]], Table3[[#This Row],[Med Aide/Tech Hours]])</f>
        <v>232.375</v>
      </c>
      <c r="L130" s="3">
        <f>SUM(Table3[[#This Row],[RN Hours (excl. Admin, DON)]:[RN DON Hours]])</f>
        <v>23.708333333333332</v>
      </c>
      <c r="M130" s="3">
        <v>14.541666666666666</v>
      </c>
      <c r="N130" s="3">
        <v>3.8333333333333335</v>
      </c>
      <c r="O130" s="3">
        <v>5.333333333333333</v>
      </c>
      <c r="P130" s="3">
        <f>SUM(Table3[[#This Row],[LPN Hours (excl. Admin)]:[LPN Admin Hours]])</f>
        <v>77.430555555555557</v>
      </c>
      <c r="Q130" s="3">
        <v>67.641666666666666</v>
      </c>
      <c r="R130" s="3">
        <v>9.7888888888888896</v>
      </c>
      <c r="S130" s="3">
        <f>SUM(Table3[[#This Row],[CNA Hours]], Table3[[#This Row],[NA TR Hours]], Table3[[#This Row],[Med Aide/Tech Hours]])</f>
        <v>150.19166666666666</v>
      </c>
      <c r="T130" s="3">
        <v>136.48055555555555</v>
      </c>
      <c r="U130" s="3">
        <v>0</v>
      </c>
      <c r="V130" s="3">
        <v>13.71111111111111</v>
      </c>
      <c r="W130" s="3">
        <f>SUM(Table3[[#This Row],[RN Hours Contract]:[Med Aide Hours Contract]])</f>
        <v>85.077777777777783</v>
      </c>
      <c r="X130" s="3">
        <v>2.3250000000000002</v>
      </c>
      <c r="Y130" s="3">
        <v>0</v>
      </c>
      <c r="Z130" s="3">
        <v>0</v>
      </c>
      <c r="AA130" s="3">
        <v>32.522222222222226</v>
      </c>
      <c r="AB130" s="3">
        <v>0</v>
      </c>
      <c r="AC130" s="3">
        <v>44.777777777777779</v>
      </c>
      <c r="AD130" s="3">
        <v>0</v>
      </c>
      <c r="AE130" s="3">
        <v>5.4527777777777775</v>
      </c>
      <c r="AF130" t="s">
        <v>128</v>
      </c>
      <c r="AG130" s="13">
        <v>4</v>
      </c>
      <c r="AQ130"/>
    </row>
    <row r="131" spans="1:43" x14ac:dyDescent="0.2">
      <c r="A131" t="s">
        <v>273</v>
      </c>
      <c r="B131" t="s">
        <v>402</v>
      </c>
      <c r="C131" t="s">
        <v>654</v>
      </c>
      <c r="D131" t="s">
        <v>721</v>
      </c>
      <c r="E131" s="3">
        <v>80.677777777777777</v>
      </c>
      <c r="F131" s="3">
        <f>Table3[[#This Row],[Total Hours Nurse Staffing]]/Table3[[#This Row],[MDS Census]]</f>
        <v>3.4858311527337831</v>
      </c>
      <c r="G131" s="3">
        <f>Table3[[#This Row],[Total Direct Care Staff Hours]]/Table3[[#This Row],[MDS Census]]</f>
        <v>3.221749070375981</v>
      </c>
      <c r="H131" s="3">
        <f>Table3[[#This Row],[Total RN Hours (w/ Admin, DON)]]/Table3[[#This Row],[MDS Census]]</f>
        <v>0.40229720424183996</v>
      </c>
      <c r="I131" s="3">
        <f>Table3[[#This Row],[RN Hours (excl. Admin, DON)]]/Table3[[#This Row],[MDS Census]]</f>
        <v>0.13821512188403803</v>
      </c>
      <c r="J131" s="3">
        <f t="shared" si="2"/>
        <v>281.22911111111108</v>
      </c>
      <c r="K131" s="3">
        <f>SUM(Table3[[#This Row],[RN Hours (excl. Admin, DON)]], Table3[[#This Row],[LPN Hours (excl. Admin)]], Table3[[#This Row],[CNA Hours]], Table3[[#This Row],[NA TR Hours]], Table3[[#This Row],[Med Aide/Tech Hours]])</f>
        <v>259.92355555555554</v>
      </c>
      <c r="L131" s="3">
        <f>SUM(Table3[[#This Row],[RN Hours (excl. Admin, DON)]:[RN DON Hours]])</f>
        <v>32.456444444444443</v>
      </c>
      <c r="M131" s="3">
        <v>11.15088888888889</v>
      </c>
      <c r="N131" s="3">
        <v>16.594444444444445</v>
      </c>
      <c r="O131" s="3">
        <v>4.7111111111111112</v>
      </c>
      <c r="P131" s="3">
        <f>SUM(Table3[[#This Row],[LPN Hours (excl. Admin)]:[LPN Admin Hours]])</f>
        <v>94.243222222222215</v>
      </c>
      <c r="Q131" s="3">
        <v>94.243222222222215</v>
      </c>
      <c r="R131" s="3">
        <v>0</v>
      </c>
      <c r="S131" s="3">
        <f>SUM(Table3[[#This Row],[CNA Hours]], Table3[[#This Row],[NA TR Hours]], Table3[[#This Row],[Med Aide/Tech Hours]])</f>
        <v>154.52944444444444</v>
      </c>
      <c r="T131" s="3">
        <v>136.16055555555556</v>
      </c>
      <c r="U131" s="3">
        <v>13.623555555555555</v>
      </c>
      <c r="V131" s="3">
        <v>4.745333333333333</v>
      </c>
      <c r="W131" s="3">
        <f>SUM(Table3[[#This Row],[RN Hours Contract]:[Med Aide Hours Contract]])</f>
        <v>40.675888888888892</v>
      </c>
      <c r="X131" s="3">
        <v>0</v>
      </c>
      <c r="Y131" s="3">
        <v>0</v>
      </c>
      <c r="Z131" s="3">
        <v>0</v>
      </c>
      <c r="AA131" s="3">
        <v>4.1440000000000001</v>
      </c>
      <c r="AB131" s="3">
        <v>0</v>
      </c>
      <c r="AC131" s="3">
        <v>36.531888888888894</v>
      </c>
      <c r="AD131" s="3">
        <v>0</v>
      </c>
      <c r="AE131" s="3">
        <v>0</v>
      </c>
      <c r="AF131" t="s">
        <v>129</v>
      </c>
      <c r="AG131" s="13">
        <v>4</v>
      </c>
      <c r="AQ131"/>
    </row>
    <row r="132" spans="1:43" x14ac:dyDescent="0.2">
      <c r="A132" t="s">
        <v>273</v>
      </c>
      <c r="B132" t="s">
        <v>403</v>
      </c>
      <c r="C132" t="s">
        <v>608</v>
      </c>
      <c r="D132" t="s">
        <v>738</v>
      </c>
      <c r="E132" s="3">
        <v>54.155555555555559</v>
      </c>
      <c r="F132" s="3">
        <f>Table3[[#This Row],[Total Hours Nurse Staffing]]/Table3[[#This Row],[MDS Census]]</f>
        <v>3.9569491177677469</v>
      </c>
      <c r="G132" s="3">
        <f>Table3[[#This Row],[Total Direct Care Staff Hours]]/Table3[[#This Row],[MDS Census]]</f>
        <v>3.4713910545752973</v>
      </c>
      <c r="H132" s="3">
        <f>Table3[[#This Row],[Total RN Hours (w/ Admin, DON)]]/Table3[[#This Row],[MDS Census]]</f>
        <v>0.72628846942962644</v>
      </c>
      <c r="I132" s="3">
        <f>Table3[[#This Row],[RN Hours (excl. Admin, DON)]]/Table3[[#This Row],[MDS Census]]</f>
        <v>0.42468814115716036</v>
      </c>
      <c r="J132" s="3">
        <f t="shared" si="2"/>
        <v>214.29077777777778</v>
      </c>
      <c r="K132" s="3">
        <f>SUM(Table3[[#This Row],[RN Hours (excl. Admin, DON)]], Table3[[#This Row],[LPN Hours (excl. Admin)]], Table3[[#This Row],[CNA Hours]], Table3[[#This Row],[NA TR Hours]], Table3[[#This Row],[Med Aide/Tech Hours]])</f>
        <v>187.9951111111111</v>
      </c>
      <c r="L132" s="3">
        <f>SUM(Table3[[#This Row],[RN Hours (excl. Admin, DON)]:[RN DON Hours]])</f>
        <v>39.332555555555551</v>
      </c>
      <c r="M132" s="3">
        <v>22.999222222222219</v>
      </c>
      <c r="N132" s="3">
        <v>10.733333333333333</v>
      </c>
      <c r="O132" s="3">
        <v>5.6</v>
      </c>
      <c r="P132" s="3">
        <f>SUM(Table3[[#This Row],[LPN Hours (excl. Admin)]:[LPN Admin Hours]])</f>
        <v>47.155444444444448</v>
      </c>
      <c r="Q132" s="3">
        <v>37.193111111111115</v>
      </c>
      <c r="R132" s="3">
        <v>9.9623333333333353</v>
      </c>
      <c r="S132" s="3">
        <f>SUM(Table3[[#This Row],[CNA Hours]], Table3[[#This Row],[NA TR Hours]], Table3[[#This Row],[Med Aide/Tech Hours]])</f>
        <v>127.80277777777778</v>
      </c>
      <c r="T132" s="3">
        <v>79.692111111111117</v>
      </c>
      <c r="U132" s="3">
        <v>34.500333333333323</v>
      </c>
      <c r="V132" s="3">
        <v>13.610333333333333</v>
      </c>
      <c r="W132" s="3">
        <f>SUM(Table3[[#This Row],[RN Hours Contract]:[Med Aide Hours Contract]])</f>
        <v>2.6246666666666663</v>
      </c>
      <c r="X132" s="3">
        <v>0.61633333333333329</v>
      </c>
      <c r="Y132" s="3">
        <v>0</v>
      </c>
      <c r="Z132" s="3">
        <v>0</v>
      </c>
      <c r="AA132" s="3">
        <v>1.0583333333333333</v>
      </c>
      <c r="AB132" s="3">
        <v>0</v>
      </c>
      <c r="AC132" s="3">
        <v>0.95</v>
      </c>
      <c r="AD132" s="3">
        <v>0</v>
      </c>
      <c r="AE132" s="3">
        <v>0</v>
      </c>
      <c r="AF132" t="s">
        <v>130</v>
      </c>
      <c r="AG132" s="13">
        <v>4</v>
      </c>
      <c r="AQ132"/>
    </row>
    <row r="133" spans="1:43" x14ac:dyDescent="0.2">
      <c r="A133" t="s">
        <v>273</v>
      </c>
      <c r="B133" t="s">
        <v>404</v>
      </c>
      <c r="C133" t="s">
        <v>578</v>
      </c>
      <c r="D133" t="s">
        <v>705</v>
      </c>
      <c r="E133" s="3">
        <v>35.977777777777774</v>
      </c>
      <c r="F133" s="3">
        <f>Table3[[#This Row],[Total Hours Nurse Staffing]]/Table3[[#This Row],[MDS Census]]</f>
        <v>4.5785206917850534</v>
      </c>
      <c r="G133" s="3">
        <f>Table3[[#This Row],[Total Direct Care Staff Hours]]/Table3[[#This Row],[MDS Census]]</f>
        <v>3.8361642989499698</v>
      </c>
      <c r="H133" s="3">
        <f>Table3[[#This Row],[Total RN Hours (w/ Admin, DON)]]/Table3[[#This Row],[MDS Census]]</f>
        <v>0.35376775787523168</v>
      </c>
      <c r="I133" s="3">
        <f>Table3[[#This Row],[RN Hours (excl. Admin, DON)]]/Table3[[#This Row],[MDS Census]]</f>
        <v>0.26976528721432985</v>
      </c>
      <c r="J133" s="3">
        <f t="shared" si="2"/>
        <v>164.72500000000002</v>
      </c>
      <c r="K133" s="3">
        <f>SUM(Table3[[#This Row],[RN Hours (excl. Admin, DON)]], Table3[[#This Row],[LPN Hours (excl. Admin)]], Table3[[#This Row],[CNA Hours]], Table3[[#This Row],[NA TR Hours]], Table3[[#This Row],[Med Aide/Tech Hours]])</f>
        <v>138.01666666666668</v>
      </c>
      <c r="L133" s="3">
        <f>SUM(Table3[[#This Row],[RN Hours (excl. Admin, DON)]:[RN DON Hours]])</f>
        <v>12.727777777777778</v>
      </c>
      <c r="M133" s="3">
        <v>9.7055555555555557</v>
      </c>
      <c r="N133" s="3">
        <v>0</v>
      </c>
      <c r="O133" s="3">
        <v>3.0222222222222221</v>
      </c>
      <c r="P133" s="3">
        <f>SUM(Table3[[#This Row],[LPN Hours (excl. Admin)]:[LPN Admin Hours]])</f>
        <v>54.844444444444449</v>
      </c>
      <c r="Q133" s="3">
        <v>31.158333333333335</v>
      </c>
      <c r="R133" s="3">
        <v>23.68611111111111</v>
      </c>
      <c r="S133" s="3">
        <f>SUM(Table3[[#This Row],[CNA Hours]], Table3[[#This Row],[NA TR Hours]], Table3[[#This Row],[Med Aide/Tech Hours]])</f>
        <v>97.152777777777786</v>
      </c>
      <c r="T133" s="3">
        <v>91.238888888888894</v>
      </c>
      <c r="U133" s="3">
        <v>1</v>
      </c>
      <c r="V133" s="3">
        <v>4.9138888888888888</v>
      </c>
      <c r="W133" s="3">
        <f>SUM(Table3[[#This Row],[RN Hours Contract]:[Med Aide Hours Contract]])</f>
        <v>16.041666666666664</v>
      </c>
      <c r="X133" s="3">
        <v>1.3027777777777778</v>
      </c>
      <c r="Y133" s="3">
        <v>0</v>
      </c>
      <c r="Z133" s="3">
        <v>0</v>
      </c>
      <c r="AA133" s="3">
        <v>4.5944444444444441</v>
      </c>
      <c r="AB133" s="3">
        <v>0</v>
      </c>
      <c r="AC133" s="3">
        <v>10.144444444444444</v>
      </c>
      <c r="AD133" s="3">
        <v>0</v>
      </c>
      <c r="AE133" s="3">
        <v>0</v>
      </c>
      <c r="AF133" t="s">
        <v>131</v>
      </c>
      <c r="AG133" s="13">
        <v>4</v>
      </c>
      <c r="AQ133"/>
    </row>
    <row r="134" spans="1:43" x14ac:dyDescent="0.2">
      <c r="A134" t="s">
        <v>273</v>
      </c>
      <c r="B134" t="s">
        <v>405</v>
      </c>
      <c r="C134" t="s">
        <v>655</v>
      </c>
      <c r="D134" t="s">
        <v>694</v>
      </c>
      <c r="E134" s="3">
        <v>76.311111111111117</v>
      </c>
      <c r="F134" s="3">
        <f>Table3[[#This Row],[Total Hours Nurse Staffing]]/Table3[[#This Row],[MDS Census]]</f>
        <v>3.6972801397786834</v>
      </c>
      <c r="G134" s="3">
        <f>Table3[[#This Row],[Total Direct Care Staff Hours]]/Table3[[#This Row],[MDS Census]]</f>
        <v>3.3354877693651721</v>
      </c>
      <c r="H134" s="3">
        <f>Table3[[#This Row],[Total RN Hours (w/ Admin, DON)]]/Table3[[#This Row],[MDS Census]]</f>
        <v>0.42490827023878858</v>
      </c>
      <c r="I134" s="3">
        <f>Table3[[#This Row],[RN Hours (excl. Admin, DON)]]/Table3[[#This Row],[MDS Census]]</f>
        <v>0.19557367501456027</v>
      </c>
      <c r="J134" s="3">
        <f t="shared" si="2"/>
        <v>282.14355555555557</v>
      </c>
      <c r="K134" s="3">
        <f>SUM(Table3[[#This Row],[RN Hours (excl. Admin, DON)]], Table3[[#This Row],[LPN Hours (excl. Admin)]], Table3[[#This Row],[CNA Hours]], Table3[[#This Row],[NA TR Hours]], Table3[[#This Row],[Med Aide/Tech Hours]])</f>
        <v>254.5347777777778</v>
      </c>
      <c r="L134" s="3">
        <f>SUM(Table3[[#This Row],[RN Hours (excl. Admin, DON)]:[RN DON Hours]])</f>
        <v>32.425222222222224</v>
      </c>
      <c r="M134" s="3">
        <v>14.924444444444445</v>
      </c>
      <c r="N134" s="3">
        <v>11.795222222222224</v>
      </c>
      <c r="O134" s="3">
        <v>5.7055555555555557</v>
      </c>
      <c r="P134" s="3">
        <f>SUM(Table3[[#This Row],[LPN Hours (excl. Admin)]:[LPN Admin Hours]])</f>
        <v>99.695222222222228</v>
      </c>
      <c r="Q134" s="3">
        <v>89.587222222222223</v>
      </c>
      <c r="R134" s="3">
        <v>10.108000000000002</v>
      </c>
      <c r="S134" s="3">
        <f>SUM(Table3[[#This Row],[CNA Hours]], Table3[[#This Row],[NA TR Hours]], Table3[[#This Row],[Med Aide/Tech Hours]])</f>
        <v>150.02311111111112</v>
      </c>
      <c r="T134" s="3">
        <v>144.60733333333334</v>
      </c>
      <c r="U134" s="3">
        <v>0</v>
      </c>
      <c r="V134" s="3">
        <v>5.4157777777777776</v>
      </c>
      <c r="W134" s="3">
        <f>SUM(Table3[[#This Row],[RN Hours Contract]:[Med Aide Hours Contract]])</f>
        <v>32.230777777777774</v>
      </c>
      <c r="X134" s="3">
        <v>1.6963333333333335</v>
      </c>
      <c r="Y134" s="3">
        <v>0</v>
      </c>
      <c r="Z134" s="3">
        <v>0</v>
      </c>
      <c r="AA134" s="3">
        <v>8.5238888888888891</v>
      </c>
      <c r="AB134" s="3">
        <v>0</v>
      </c>
      <c r="AC134" s="3">
        <v>21.282777777777778</v>
      </c>
      <c r="AD134" s="3">
        <v>0</v>
      </c>
      <c r="AE134" s="3">
        <v>0.72777777777777775</v>
      </c>
      <c r="AF134" t="s">
        <v>132</v>
      </c>
      <c r="AG134" s="13">
        <v>4</v>
      </c>
      <c r="AQ134"/>
    </row>
    <row r="135" spans="1:43" x14ac:dyDescent="0.2">
      <c r="A135" t="s">
        <v>273</v>
      </c>
      <c r="B135" t="s">
        <v>406</v>
      </c>
      <c r="C135" t="s">
        <v>547</v>
      </c>
      <c r="D135" t="s">
        <v>716</v>
      </c>
      <c r="E135" s="3">
        <v>58.022222222222226</v>
      </c>
      <c r="F135" s="3">
        <f>Table3[[#This Row],[Total Hours Nurse Staffing]]/Table3[[#This Row],[MDS Census]]</f>
        <v>3.1414534661049403</v>
      </c>
      <c r="G135" s="3">
        <f>Table3[[#This Row],[Total Direct Care Staff Hours]]/Table3[[#This Row],[MDS Census]]</f>
        <v>2.847887782458828</v>
      </c>
      <c r="H135" s="3">
        <f>Table3[[#This Row],[Total RN Hours (w/ Admin, DON)]]/Table3[[#This Row],[MDS Census]]</f>
        <v>0.45237648410570658</v>
      </c>
      <c r="I135" s="3">
        <f>Table3[[#This Row],[RN Hours (excl. Admin, DON)]]/Table3[[#This Row],[MDS Census]]</f>
        <v>0.158810800459594</v>
      </c>
      <c r="J135" s="3">
        <f t="shared" si="2"/>
        <v>182.2741111111111</v>
      </c>
      <c r="K135" s="3">
        <f>SUM(Table3[[#This Row],[RN Hours (excl. Admin, DON)]], Table3[[#This Row],[LPN Hours (excl. Admin)]], Table3[[#This Row],[CNA Hours]], Table3[[#This Row],[NA TR Hours]], Table3[[#This Row],[Med Aide/Tech Hours]])</f>
        <v>165.24077777777779</v>
      </c>
      <c r="L135" s="3">
        <f>SUM(Table3[[#This Row],[RN Hours (excl. Admin, DON)]:[RN DON Hours]])</f>
        <v>26.247888888888887</v>
      </c>
      <c r="M135" s="3">
        <v>9.2145555555555543</v>
      </c>
      <c r="N135" s="3">
        <v>11.877777777777778</v>
      </c>
      <c r="O135" s="3">
        <v>5.1555555555555559</v>
      </c>
      <c r="P135" s="3">
        <f>SUM(Table3[[#This Row],[LPN Hours (excl. Admin)]:[LPN Admin Hours]])</f>
        <v>31.851777777777777</v>
      </c>
      <c r="Q135" s="3">
        <v>31.851777777777777</v>
      </c>
      <c r="R135" s="3">
        <v>0</v>
      </c>
      <c r="S135" s="3">
        <f>SUM(Table3[[#This Row],[CNA Hours]], Table3[[#This Row],[NA TR Hours]], Table3[[#This Row],[Med Aide/Tech Hours]])</f>
        <v>124.17444444444445</v>
      </c>
      <c r="T135" s="3">
        <v>112.34744444444445</v>
      </c>
      <c r="U135" s="3">
        <v>11.826999999999998</v>
      </c>
      <c r="V135" s="3">
        <v>0</v>
      </c>
      <c r="W135" s="3">
        <f>SUM(Table3[[#This Row],[RN Hours Contract]:[Med Aide Hours Contract]])</f>
        <v>1.3963333333333334</v>
      </c>
      <c r="X135" s="3">
        <v>0.44166666666666665</v>
      </c>
      <c r="Y135" s="3">
        <v>0</v>
      </c>
      <c r="Z135" s="3">
        <v>0</v>
      </c>
      <c r="AA135" s="3">
        <v>0</v>
      </c>
      <c r="AB135" s="3">
        <v>0</v>
      </c>
      <c r="AC135" s="3">
        <v>0.35555555555555557</v>
      </c>
      <c r="AD135" s="3">
        <v>0.59911111111111115</v>
      </c>
      <c r="AE135" s="3">
        <v>0</v>
      </c>
      <c r="AF135" t="s">
        <v>133</v>
      </c>
      <c r="AG135" s="13">
        <v>4</v>
      </c>
      <c r="AQ135"/>
    </row>
    <row r="136" spans="1:43" x14ac:dyDescent="0.2">
      <c r="A136" t="s">
        <v>273</v>
      </c>
      <c r="B136" t="s">
        <v>407</v>
      </c>
      <c r="C136" t="s">
        <v>656</v>
      </c>
      <c r="D136" t="s">
        <v>740</v>
      </c>
      <c r="E136" s="3">
        <v>69.86666666666666</v>
      </c>
      <c r="F136" s="3">
        <f>Table3[[#This Row],[Total Hours Nurse Staffing]]/Table3[[#This Row],[MDS Census]]</f>
        <v>4.9501828880407128</v>
      </c>
      <c r="G136" s="3">
        <f>Table3[[#This Row],[Total Direct Care Staff Hours]]/Table3[[#This Row],[MDS Census]]</f>
        <v>4.5594783715012737</v>
      </c>
      <c r="H136" s="3">
        <f>Table3[[#This Row],[Total RN Hours (w/ Admin, DON)]]/Table3[[#This Row],[MDS Census]]</f>
        <v>0.38422391857506361</v>
      </c>
      <c r="I136" s="3">
        <f>Table3[[#This Row],[RN Hours (excl. Admin, DON)]]/Table3[[#This Row],[MDS Census]]</f>
        <v>0.20932729007633591</v>
      </c>
      <c r="J136" s="3">
        <f t="shared" si="2"/>
        <v>345.85277777777776</v>
      </c>
      <c r="K136" s="3">
        <f>SUM(Table3[[#This Row],[RN Hours (excl. Admin, DON)]], Table3[[#This Row],[LPN Hours (excl. Admin)]], Table3[[#This Row],[CNA Hours]], Table3[[#This Row],[NA TR Hours]], Table3[[#This Row],[Med Aide/Tech Hours]])</f>
        <v>318.5555555555556</v>
      </c>
      <c r="L136" s="3">
        <f>SUM(Table3[[#This Row],[RN Hours (excl. Admin, DON)]:[RN DON Hours]])</f>
        <v>26.844444444444441</v>
      </c>
      <c r="M136" s="3">
        <v>14.625</v>
      </c>
      <c r="N136" s="3">
        <v>6.708333333333333</v>
      </c>
      <c r="O136" s="3">
        <v>5.5111111111111111</v>
      </c>
      <c r="P136" s="3">
        <f>SUM(Table3[[#This Row],[LPN Hours (excl. Admin)]:[LPN Admin Hours]])</f>
        <v>70.775000000000006</v>
      </c>
      <c r="Q136" s="3">
        <v>55.697222222222223</v>
      </c>
      <c r="R136" s="3">
        <v>15.077777777777778</v>
      </c>
      <c r="S136" s="3">
        <f>SUM(Table3[[#This Row],[CNA Hours]], Table3[[#This Row],[NA TR Hours]], Table3[[#This Row],[Med Aide/Tech Hours]])</f>
        <v>248.23333333333335</v>
      </c>
      <c r="T136" s="3">
        <v>171.0888888888889</v>
      </c>
      <c r="U136" s="3">
        <v>22.113888888888887</v>
      </c>
      <c r="V136" s="3">
        <v>55.030555555555559</v>
      </c>
      <c r="W136" s="3">
        <f>SUM(Table3[[#This Row],[RN Hours Contract]:[Med Aide Hours Contract]])</f>
        <v>0</v>
      </c>
      <c r="X136" s="3">
        <v>0</v>
      </c>
      <c r="Y136" s="3">
        <v>0</v>
      </c>
      <c r="Z136" s="3">
        <v>0</v>
      </c>
      <c r="AA136" s="3">
        <v>0</v>
      </c>
      <c r="AB136" s="3">
        <v>0</v>
      </c>
      <c r="AC136" s="3">
        <v>0</v>
      </c>
      <c r="AD136" s="3">
        <v>0</v>
      </c>
      <c r="AE136" s="3">
        <v>0</v>
      </c>
      <c r="AF136" t="s">
        <v>134</v>
      </c>
      <c r="AG136" s="13">
        <v>4</v>
      </c>
      <c r="AQ136"/>
    </row>
    <row r="137" spans="1:43" x14ac:dyDescent="0.2">
      <c r="A137" t="s">
        <v>273</v>
      </c>
      <c r="B137" t="s">
        <v>408</v>
      </c>
      <c r="C137" t="s">
        <v>605</v>
      </c>
      <c r="D137" t="s">
        <v>764</v>
      </c>
      <c r="E137" s="3">
        <v>46.711111111111109</v>
      </c>
      <c r="F137" s="3">
        <f>Table3[[#This Row],[Total Hours Nurse Staffing]]/Table3[[#This Row],[MDS Census]]</f>
        <v>3.5083848715509034</v>
      </c>
      <c r="G137" s="3">
        <f>Table3[[#This Row],[Total Direct Care Staff Hours]]/Table3[[#This Row],[MDS Census]]</f>
        <v>3.1942792578496668</v>
      </c>
      <c r="H137" s="3">
        <f>Table3[[#This Row],[Total RN Hours (w/ Admin, DON)]]/Table3[[#This Row],[MDS Census]]</f>
        <v>0.56767364414843002</v>
      </c>
      <c r="I137" s="3">
        <f>Table3[[#This Row],[RN Hours (excl. Admin, DON)]]/Table3[[#This Row],[MDS Census]]</f>
        <v>0.25356803044719317</v>
      </c>
      <c r="J137" s="3">
        <f t="shared" si="2"/>
        <v>163.88055555555553</v>
      </c>
      <c r="K137" s="3">
        <f>SUM(Table3[[#This Row],[RN Hours (excl. Admin, DON)]], Table3[[#This Row],[LPN Hours (excl. Admin)]], Table3[[#This Row],[CNA Hours]], Table3[[#This Row],[NA TR Hours]], Table3[[#This Row],[Med Aide/Tech Hours]])</f>
        <v>149.20833333333331</v>
      </c>
      <c r="L137" s="3">
        <f>SUM(Table3[[#This Row],[RN Hours (excl. Admin, DON)]:[RN DON Hours]])</f>
        <v>26.516666666666666</v>
      </c>
      <c r="M137" s="3">
        <v>11.844444444444445</v>
      </c>
      <c r="N137" s="3">
        <v>8.8055555555555554</v>
      </c>
      <c r="O137" s="3">
        <v>5.8666666666666663</v>
      </c>
      <c r="P137" s="3">
        <f>SUM(Table3[[#This Row],[LPN Hours (excl. Admin)]:[LPN Admin Hours]])</f>
        <v>36.983333333333334</v>
      </c>
      <c r="Q137" s="3">
        <v>36.983333333333334</v>
      </c>
      <c r="R137" s="3">
        <v>0</v>
      </c>
      <c r="S137" s="3">
        <f>SUM(Table3[[#This Row],[CNA Hours]], Table3[[#This Row],[NA TR Hours]], Table3[[#This Row],[Med Aide/Tech Hours]])</f>
        <v>100.38055555555555</v>
      </c>
      <c r="T137" s="3">
        <v>77.24166666666666</v>
      </c>
      <c r="U137" s="3">
        <v>5.947222222222222</v>
      </c>
      <c r="V137" s="3">
        <v>17.191666666666666</v>
      </c>
      <c r="W137" s="3">
        <f>SUM(Table3[[#This Row],[RN Hours Contract]:[Med Aide Hours Contract]])</f>
        <v>3.588888888888889</v>
      </c>
      <c r="X137" s="3">
        <v>0</v>
      </c>
      <c r="Y137" s="3">
        <v>0</v>
      </c>
      <c r="Z137" s="3">
        <v>0</v>
      </c>
      <c r="AA137" s="3">
        <v>0</v>
      </c>
      <c r="AB137" s="3">
        <v>0</v>
      </c>
      <c r="AC137" s="3">
        <v>3.0055555555555555</v>
      </c>
      <c r="AD137" s="3">
        <v>0.58333333333333337</v>
      </c>
      <c r="AE137" s="3">
        <v>0</v>
      </c>
      <c r="AF137" t="s">
        <v>135</v>
      </c>
      <c r="AG137" s="13">
        <v>4</v>
      </c>
      <c r="AQ137"/>
    </row>
    <row r="138" spans="1:43" x14ac:dyDescent="0.2">
      <c r="A138" t="s">
        <v>273</v>
      </c>
      <c r="B138" t="s">
        <v>409</v>
      </c>
      <c r="C138" t="s">
        <v>557</v>
      </c>
      <c r="D138" t="s">
        <v>791</v>
      </c>
      <c r="E138" s="3">
        <v>65.766666666666666</v>
      </c>
      <c r="F138" s="3">
        <f>Table3[[#This Row],[Total Hours Nurse Staffing]]/Table3[[#This Row],[MDS Census]]</f>
        <v>4.4306420003378939</v>
      </c>
      <c r="G138" s="3">
        <f>Table3[[#This Row],[Total Direct Care Staff Hours]]/Table3[[#This Row],[MDS Census]]</f>
        <v>4.0615340429126539</v>
      </c>
      <c r="H138" s="3">
        <f>Table3[[#This Row],[Total RN Hours (w/ Admin, DON)]]/Table3[[#This Row],[MDS Census]]</f>
        <v>0.96253083291096464</v>
      </c>
      <c r="I138" s="3">
        <f>Table3[[#This Row],[RN Hours (excl. Admin, DON)]]/Table3[[#This Row],[MDS Census]]</f>
        <v>0.59342287548572392</v>
      </c>
      <c r="J138" s="3">
        <f t="shared" si="2"/>
        <v>291.38855555555551</v>
      </c>
      <c r="K138" s="3">
        <f>SUM(Table3[[#This Row],[RN Hours (excl. Admin, DON)]], Table3[[#This Row],[LPN Hours (excl. Admin)]], Table3[[#This Row],[CNA Hours]], Table3[[#This Row],[NA TR Hours]], Table3[[#This Row],[Med Aide/Tech Hours]])</f>
        <v>267.11355555555554</v>
      </c>
      <c r="L138" s="3">
        <f>SUM(Table3[[#This Row],[RN Hours (excl. Admin, DON)]:[RN DON Hours]])</f>
        <v>63.30244444444444</v>
      </c>
      <c r="M138" s="3">
        <v>39.027444444444441</v>
      </c>
      <c r="N138" s="3">
        <v>18.675000000000001</v>
      </c>
      <c r="O138" s="3">
        <v>5.6</v>
      </c>
      <c r="P138" s="3">
        <f>SUM(Table3[[#This Row],[LPN Hours (excl. Admin)]:[LPN Admin Hours]])</f>
        <v>60.677777777777777</v>
      </c>
      <c r="Q138" s="3">
        <v>60.677777777777777</v>
      </c>
      <c r="R138" s="3">
        <v>0</v>
      </c>
      <c r="S138" s="3">
        <f>SUM(Table3[[#This Row],[CNA Hours]], Table3[[#This Row],[NA TR Hours]], Table3[[#This Row],[Med Aide/Tech Hours]])</f>
        <v>167.40833333333333</v>
      </c>
      <c r="T138" s="3">
        <v>158.55277777777778</v>
      </c>
      <c r="U138" s="3">
        <v>0</v>
      </c>
      <c r="V138" s="3">
        <v>8.8555555555555561</v>
      </c>
      <c r="W138" s="3">
        <f>SUM(Table3[[#This Row],[RN Hours Contract]:[Med Aide Hours Contract]])</f>
        <v>0</v>
      </c>
      <c r="X138" s="3">
        <v>0</v>
      </c>
      <c r="Y138" s="3">
        <v>0</v>
      </c>
      <c r="Z138" s="3">
        <v>0</v>
      </c>
      <c r="AA138" s="3">
        <v>0</v>
      </c>
      <c r="AB138" s="3">
        <v>0</v>
      </c>
      <c r="AC138" s="3">
        <v>0</v>
      </c>
      <c r="AD138" s="3">
        <v>0</v>
      </c>
      <c r="AE138" s="3">
        <v>0</v>
      </c>
      <c r="AF138" t="s">
        <v>136</v>
      </c>
      <c r="AG138" s="13">
        <v>4</v>
      </c>
      <c r="AQ138"/>
    </row>
    <row r="139" spans="1:43" x14ac:dyDescent="0.2">
      <c r="A139" t="s">
        <v>273</v>
      </c>
      <c r="B139" t="s">
        <v>410</v>
      </c>
      <c r="C139" t="s">
        <v>593</v>
      </c>
      <c r="D139" t="s">
        <v>698</v>
      </c>
      <c r="E139" s="3">
        <v>44.488888888888887</v>
      </c>
      <c r="F139" s="3">
        <f>Table3[[#This Row],[Total Hours Nurse Staffing]]/Table3[[#This Row],[MDS Census]]</f>
        <v>3.4994080919080921</v>
      </c>
      <c r="G139" s="3">
        <f>Table3[[#This Row],[Total Direct Care Staff Hours]]/Table3[[#This Row],[MDS Census]]</f>
        <v>3.0560564435564439</v>
      </c>
      <c r="H139" s="3">
        <f>Table3[[#This Row],[Total RN Hours (w/ Admin, DON)]]/Table3[[#This Row],[MDS Census]]</f>
        <v>0.68921328671328685</v>
      </c>
      <c r="I139" s="3">
        <f>Table3[[#This Row],[RN Hours (excl. Admin, DON)]]/Table3[[#This Row],[MDS Census]]</f>
        <v>0.35429820179820182</v>
      </c>
      <c r="J139" s="3">
        <f t="shared" si="2"/>
        <v>155.68477777777778</v>
      </c>
      <c r="K139" s="3">
        <f>SUM(Table3[[#This Row],[RN Hours (excl. Admin, DON)]], Table3[[#This Row],[LPN Hours (excl. Admin)]], Table3[[#This Row],[CNA Hours]], Table3[[#This Row],[NA TR Hours]], Table3[[#This Row],[Med Aide/Tech Hours]])</f>
        <v>135.96055555555557</v>
      </c>
      <c r="L139" s="3">
        <f>SUM(Table3[[#This Row],[RN Hours (excl. Admin, DON)]:[RN DON Hours]])</f>
        <v>30.662333333333336</v>
      </c>
      <c r="M139" s="3">
        <v>15.762333333333332</v>
      </c>
      <c r="N139" s="3">
        <v>9.3000000000000007</v>
      </c>
      <c r="O139" s="3">
        <v>5.6</v>
      </c>
      <c r="P139" s="3">
        <f>SUM(Table3[[#This Row],[LPN Hours (excl. Admin)]:[LPN Admin Hours]])</f>
        <v>30.608666666666664</v>
      </c>
      <c r="Q139" s="3">
        <v>25.784444444444443</v>
      </c>
      <c r="R139" s="3">
        <v>4.8242222222222217</v>
      </c>
      <c r="S139" s="3">
        <f>SUM(Table3[[#This Row],[CNA Hours]], Table3[[#This Row],[NA TR Hours]], Table3[[#This Row],[Med Aide/Tech Hours]])</f>
        <v>94.413777777777781</v>
      </c>
      <c r="T139" s="3">
        <v>86.934888888888892</v>
      </c>
      <c r="U139" s="3">
        <v>0</v>
      </c>
      <c r="V139" s="3">
        <v>7.4788888888888891</v>
      </c>
      <c r="W139" s="3">
        <f>SUM(Table3[[#This Row],[RN Hours Contract]:[Med Aide Hours Contract]])</f>
        <v>0.62222222222222223</v>
      </c>
      <c r="X139" s="3">
        <v>0.35555555555555557</v>
      </c>
      <c r="Y139" s="3">
        <v>0</v>
      </c>
      <c r="Z139" s="3">
        <v>0</v>
      </c>
      <c r="AA139" s="3">
        <v>0.26666666666666666</v>
      </c>
      <c r="AB139" s="3">
        <v>0</v>
      </c>
      <c r="AC139" s="3">
        <v>0</v>
      </c>
      <c r="AD139" s="3">
        <v>0</v>
      </c>
      <c r="AE139" s="3">
        <v>0</v>
      </c>
      <c r="AF139" t="s">
        <v>137</v>
      </c>
      <c r="AG139" s="13">
        <v>4</v>
      </c>
      <c r="AQ139"/>
    </row>
    <row r="140" spans="1:43" x14ac:dyDescent="0.2">
      <c r="A140" t="s">
        <v>273</v>
      </c>
      <c r="B140" t="s">
        <v>411</v>
      </c>
      <c r="C140" t="s">
        <v>552</v>
      </c>
      <c r="D140" t="s">
        <v>749</v>
      </c>
      <c r="E140" s="3">
        <v>84.188888888888883</v>
      </c>
      <c r="F140" s="3">
        <f>Table3[[#This Row],[Total Hours Nurse Staffing]]/Table3[[#This Row],[MDS Census]]</f>
        <v>3.9165593242708203</v>
      </c>
      <c r="G140" s="3">
        <f>Table3[[#This Row],[Total Direct Care Staff Hours]]/Table3[[#This Row],[MDS Census]]</f>
        <v>3.444777616470899</v>
      </c>
      <c r="H140" s="3">
        <f>Table3[[#This Row],[Total RN Hours (w/ Admin, DON)]]/Table3[[#This Row],[MDS Census]]</f>
        <v>0.95709119704368462</v>
      </c>
      <c r="I140" s="3">
        <f>Table3[[#This Row],[RN Hours (excl. Admin, DON)]]/Table3[[#This Row],[MDS Census]]</f>
        <v>0.60057146627953018</v>
      </c>
      <c r="J140" s="3">
        <f t="shared" si="2"/>
        <v>329.7307777777778</v>
      </c>
      <c r="K140" s="3">
        <f>SUM(Table3[[#This Row],[RN Hours (excl. Admin, DON)]], Table3[[#This Row],[LPN Hours (excl. Admin)]], Table3[[#This Row],[CNA Hours]], Table3[[#This Row],[NA TR Hours]], Table3[[#This Row],[Med Aide/Tech Hours]])</f>
        <v>290.012</v>
      </c>
      <c r="L140" s="3">
        <f>SUM(Table3[[#This Row],[RN Hours (excl. Admin, DON)]:[RN DON Hours]])</f>
        <v>80.576444444444419</v>
      </c>
      <c r="M140" s="3">
        <v>50.56144444444444</v>
      </c>
      <c r="N140" s="3">
        <v>24.326111111111103</v>
      </c>
      <c r="O140" s="3">
        <v>5.6888888888888891</v>
      </c>
      <c r="P140" s="3">
        <f>SUM(Table3[[#This Row],[LPN Hours (excl. Admin)]:[LPN Admin Hours]])</f>
        <v>61.354888888888894</v>
      </c>
      <c r="Q140" s="3">
        <v>51.651111111111113</v>
      </c>
      <c r="R140" s="3">
        <v>9.7037777777777805</v>
      </c>
      <c r="S140" s="3">
        <f>SUM(Table3[[#This Row],[CNA Hours]], Table3[[#This Row],[NA TR Hours]], Table3[[#This Row],[Med Aide/Tech Hours]])</f>
        <v>187.79944444444445</v>
      </c>
      <c r="T140" s="3">
        <v>158.33544444444445</v>
      </c>
      <c r="U140" s="3">
        <v>6.8814444444444458</v>
      </c>
      <c r="V140" s="3">
        <v>22.582555555555555</v>
      </c>
      <c r="W140" s="3">
        <f>SUM(Table3[[#This Row],[RN Hours Contract]:[Med Aide Hours Contract]])</f>
        <v>2.2222222222222223E-2</v>
      </c>
      <c r="X140" s="3">
        <v>2.2222222222222223E-2</v>
      </c>
      <c r="Y140" s="3">
        <v>0</v>
      </c>
      <c r="Z140" s="3">
        <v>0</v>
      </c>
      <c r="AA140" s="3">
        <v>0</v>
      </c>
      <c r="AB140" s="3">
        <v>0</v>
      </c>
      <c r="AC140" s="3">
        <v>0</v>
      </c>
      <c r="AD140" s="3">
        <v>0</v>
      </c>
      <c r="AE140" s="3">
        <v>0</v>
      </c>
      <c r="AF140" t="s">
        <v>138</v>
      </c>
      <c r="AG140" s="13">
        <v>4</v>
      </c>
      <c r="AQ140"/>
    </row>
    <row r="141" spans="1:43" x14ac:dyDescent="0.2">
      <c r="A141" t="s">
        <v>273</v>
      </c>
      <c r="B141" t="s">
        <v>412</v>
      </c>
      <c r="C141" t="s">
        <v>657</v>
      </c>
      <c r="D141" t="s">
        <v>705</v>
      </c>
      <c r="E141" s="3">
        <v>49.222222222222221</v>
      </c>
      <c r="F141" s="3">
        <f>Table3[[#This Row],[Total Hours Nurse Staffing]]/Table3[[#This Row],[MDS Census]]</f>
        <v>6.1183340857787814</v>
      </c>
      <c r="G141" s="3">
        <f>Table3[[#This Row],[Total Direct Care Staff Hours]]/Table3[[#This Row],[MDS Census]]</f>
        <v>5.6431647855530471</v>
      </c>
      <c r="H141" s="3">
        <f>Table3[[#This Row],[Total RN Hours (w/ Admin, DON)]]/Table3[[#This Row],[MDS Census]]</f>
        <v>0.62736568848758467</v>
      </c>
      <c r="I141" s="3">
        <f>Table3[[#This Row],[RN Hours (excl. Admin, DON)]]/Table3[[#This Row],[MDS Census]]</f>
        <v>0.45541309255079004</v>
      </c>
      <c r="J141" s="3">
        <f t="shared" si="2"/>
        <v>301.15800000000002</v>
      </c>
      <c r="K141" s="3">
        <f>SUM(Table3[[#This Row],[RN Hours (excl. Admin, DON)]], Table3[[#This Row],[LPN Hours (excl. Admin)]], Table3[[#This Row],[CNA Hours]], Table3[[#This Row],[NA TR Hours]], Table3[[#This Row],[Med Aide/Tech Hours]])</f>
        <v>277.7691111111111</v>
      </c>
      <c r="L141" s="3">
        <f>SUM(Table3[[#This Row],[RN Hours (excl. Admin, DON)]:[RN DON Hours]])</f>
        <v>30.880333333333333</v>
      </c>
      <c r="M141" s="3">
        <v>22.416444444444444</v>
      </c>
      <c r="N141" s="3">
        <v>2.2111111111111112</v>
      </c>
      <c r="O141" s="3">
        <v>6.2527777777777782</v>
      </c>
      <c r="P141" s="3">
        <f>SUM(Table3[[#This Row],[LPN Hours (excl. Admin)]:[LPN Admin Hours]])</f>
        <v>69.791666666666671</v>
      </c>
      <c r="Q141" s="3">
        <v>54.866666666666667</v>
      </c>
      <c r="R141" s="3">
        <v>14.925000000000001</v>
      </c>
      <c r="S141" s="3">
        <f>SUM(Table3[[#This Row],[CNA Hours]], Table3[[#This Row],[NA TR Hours]], Table3[[#This Row],[Med Aide/Tech Hours]])</f>
        <v>200.48599999999999</v>
      </c>
      <c r="T141" s="3">
        <v>175.71933333333334</v>
      </c>
      <c r="U141" s="3">
        <v>0</v>
      </c>
      <c r="V141" s="3">
        <v>24.766666666666666</v>
      </c>
      <c r="W141" s="3">
        <f>SUM(Table3[[#This Row],[RN Hours Contract]:[Med Aide Hours Contract]])</f>
        <v>0</v>
      </c>
      <c r="X141" s="3">
        <v>0</v>
      </c>
      <c r="Y141" s="3">
        <v>0</v>
      </c>
      <c r="Z141" s="3">
        <v>0</v>
      </c>
      <c r="AA141" s="3">
        <v>0</v>
      </c>
      <c r="AB141" s="3">
        <v>0</v>
      </c>
      <c r="AC141" s="3">
        <v>0</v>
      </c>
      <c r="AD141" s="3">
        <v>0</v>
      </c>
      <c r="AE141" s="3">
        <v>0</v>
      </c>
      <c r="AF141" t="s">
        <v>139</v>
      </c>
      <c r="AG141" s="13">
        <v>4</v>
      </c>
      <c r="AQ141"/>
    </row>
    <row r="142" spans="1:43" x14ac:dyDescent="0.2">
      <c r="A142" t="s">
        <v>273</v>
      </c>
      <c r="B142" t="s">
        <v>413</v>
      </c>
      <c r="C142" t="s">
        <v>584</v>
      </c>
      <c r="D142" t="s">
        <v>754</v>
      </c>
      <c r="E142" s="3">
        <v>68.788888888888891</v>
      </c>
      <c r="F142" s="3">
        <f>Table3[[#This Row],[Total Hours Nurse Staffing]]/Table3[[#This Row],[MDS Census]]</f>
        <v>3.9353303182038442</v>
      </c>
      <c r="G142" s="3">
        <f>Table3[[#This Row],[Total Direct Care Staff Hours]]/Table3[[#This Row],[MDS Census]]</f>
        <v>3.4510676788887089</v>
      </c>
      <c r="H142" s="3">
        <f>Table3[[#This Row],[Total RN Hours (w/ Admin, DON)]]/Table3[[#This Row],[MDS Census]]</f>
        <v>0.83046196091099977</v>
      </c>
      <c r="I142" s="3">
        <f>Table3[[#This Row],[RN Hours (excl. Admin, DON)]]/Table3[[#This Row],[MDS Census]]</f>
        <v>0.58494427394605064</v>
      </c>
      <c r="J142" s="3">
        <f t="shared" si="2"/>
        <v>270.70699999999999</v>
      </c>
      <c r="K142" s="3">
        <f>SUM(Table3[[#This Row],[RN Hours (excl. Admin, DON)]], Table3[[#This Row],[LPN Hours (excl. Admin)]], Table3[[#This Row],[CNA Hours]], Table3[[#This Row],[NA TR Hours]], Table3[[#This Row],[Med Aide/Tech Hours]])</f>
        <v>237.39511111111108</v>
      </c>
      <c r="L142" s="3">
        <f>SUM(Table3[[#This Row],[RN Hours (excl. Admin, DON)]:[RN DON Hours]])</f>
        <v>57.126555555555555</v>
      </c>
      <c r="M142" s="3">
        <v>40.237666666666662</v>
      </c>
      <c r="N142" s="3">
        <v>9.8666666666666671</v>
      </c>
      <c r="O142" s="3">
        <v>7.0222222222222221</v>
      </c>
      <c r="P142" s="3">
        <f>SUM(Table3[[#This Row],[LPN Hours (excl. Admin)]:[LPN Admin Hours]])</f>
        <v>57.311666666666667</v>
      </c>
      <c r="Q142" s="3">
        <v>40.888666666666666</v>
      </c>
      <c r="R142" s="3">
        <v>16.422999999999998</v>
      </c>
      <c r="S142" s="3">
        <f>SUM(Table3[[#This Row],[CNA Hours]], Table3[[#This Row],[NA TR Hours]], Table3[[#This Row],[Med Aide/Tech Hours]])</f>
        <v>156.26877777777776</v>
      </c>
      <c r="T142" s="3">
        <v>93.272888888888886</v>
      </c>
      <c r="U142" s="3">
        <v>46.379777777777768</v>
      </c>
      <c r="V142" s="3">
        <v>16.616111111111113</v>
      </c>
      <c r="W142" s="3">
        <f>SUM(Table3[[#This Row],[RN Hours Contract]:[Med Aide Hours Contract]])</f>
        <v>0.36944444444444446</v>
      </c>
      <c r="X142" s="3">
        <v>0.32500000000000001</v>
      </c>
      <c r="Y142" s="3">
        <v>0</v>
      </c>
      <c r="Z142" s="3">
        <v>0</v>
      </c>
      <c r="AA142" s="3">
        <v>0</v>
      </c>
      <c r="AB142" s="3">
        <v>4.4444444444444446E-2</v>
      </c>
      <c r="AC142" s="3">
        <v>0</v>
      </c>
      <c r="AD142" s="3">
        <v>0</v>
      </c>
      <c r="AE142" s="3">
        <v>0</v>
      </c>
      <c r="AF142" t="s">
        <v>140</v>
      </c>
      <c r="AG142" s="13">
        <v>4</v>
      </c>
      <c r="AQ142"/>
    </row>
    <row r="143" spans="1:43" x14ac:dyDescent="0.2">
      <c r="A143" t="s">
        <v>273</v>
      </c>
      <c r="B143" t="s">
        <v>414</v>
      </c>
      <c r="C143" t="s">
        <v>614</v>
      </c>
      <c r="D143" t="s">
        <v>767</v>
      </c>
      <c r="E143" s="3">
        <v>84.1</v>
      </c>
      <c r="F143" s="3">
        <f>Table3[[#This Row],[Total Hours Nurse Staffing]]/Table3[[#This Row],[MDS Census]]</f>
        <v>3.3545818470075304</v>
      </c>
      <c r="G143" s="3">
        <f>Table3[[#This Row],[Total Direct Care Staff Hours]]/Table3[[#This Row],[MDS Census]]</f>
        <v>2.9625974369137271</v>
      </c>
      <c r="H143" s="3">
        <f>Table3[[#This Row],[Total RN Hours (w/ Admin, DON)]]/Table3[[#This Row],[MDS Census]]</f>
        <v>0.60438631259083098</v>
      </c>
      <c r="I143" s="3">
        <f>Table3[[#This Row],[RN Hours (excl. Admin, DON)]]/Table3[[#This Row],[MDS Census]]</f>
        <v>0.33928260007927075</v>
      </c>
      <c r="J143" s="3">
        <f t="shared" si="2"/>
        <v>282.12033333333329</v>
      </c>
      <c r="K143" s="3">
        <f>SUM(Table3[[#This Row],[RN Hours (excl. Admin, DON)]], Table3[[#This Row],[LPN Hours (excl. Admin)]], Table3[[#This Row],[CNA Hours]], Table3[[#This Row],[NA TR Hours]], Table3[[#This Row],[Med Aide/Tech Hours]])</f>
        <v>249.15444444444444</v>
      </c>
      <c r="L143" s="3">
        <f>SUM(Table3[[#This Row],[RN Hours (excl. Admin, DON)]:[RN DON Hours]])</f>
        <v>50.828888888888883</v>
      </c>
      <c r="M143" s="3">
        <v>28.533666666666669</v>
      </c>
      <c r="N143" s="3">
        <v>16.600777777777775</v>
      </c>
      <c r="O143" s="3">
        <v>5.6944444444444446</v>
      </c>
      <c r="P143" s="3">
        <f>SUM(Table3[[#This Row],[LPN Hours (excl. Admin)]:[LPN Admin Hours]])</f>
        <v>79.807333333333332</v>
      </c>
      <c r="Q143" s="3">
        <v>69.13666666666667</v>
      </c>
      <c r="R143" s="3">
        <v>10.670666666666666</v>
      </c>
      <c r="S143" s="3">
        <f>SUM(Table3[[#This Row],[CNA Hours]], Table3[[#This Row],[NA TR Hours]], Table3[[#This Row],[Med Aide/Tech Hours]])</f>
        <v>151.4841111111111</v>
      </c>
      <c r="T143" s="3">
        <v>151.4841111111111</v>
      </c>
      <c r="U143" s="3">
        <v>0</v>
      </c>
      <c r="V143" s="3">
        <v>0</v>
      </c>
      <c r="W143" s="3">
        <f>SUM(Table3[[#This Row],[RN Hours Contract]:[Med Aide Hours Contract]])</f>
        <v>0</v>
      </c>
      <c r="X143" s="3">
        <v>0</v>
      </c>
      <c r="Y143" s="3">
        <v>0</v>
      </c>
      <c r="Z143" s="3">
        <v>0</v>
      </c>
      <c r="AA143" s="3">
        <v>0</v>
      </c>
      <c r="AB143" s="3">
        <v>0</v>
      </c>
      <c r="AC143" s="3">
        <v>0</v>
      </c>
      <c r="AD143" s="3">
        <v>0</v>
      </c>
      <c r="AE143" s="3">
        <v>0</v>
      </c>
      <c r="AF143" t="s">
        <v>141</v>
      </c>
      <c r="AG143" s="13">
        <v>4</v>
      </c>
      <c r="AQ143"/>
    </row>
    <row r="144" spans="1:43" x14ac:dyDescent="0.2">
      <c r="A144" t="s">
        <v>273</v>
      </c>
      <c r="B144" t="s">
        <v>415</v>
      </c>
      <c r="C144" t="s">
        <v>658</v>
      </c>
      <c r="D144" t="s">
        <v>786</v>
      </c>
      <c r="E144" s="3">
        <v>46.044444444444444</v>
      </c>
      <c r="F144" s="3">
        <f>Table3[[#This Row],[Total Hours Nurse Staffing]]/Table3[[#This Row],[MDS Census]]</f>
        <v>3.4968291505791504</v>
      </c>
      <c r="G144" s="3">
        <f>Table3[[#This Row],[Total Direct Care Staff Hours]]/Table3[[#This Row],[MDS Census]]</f>
        <v>3.0340709459459463</v>
      </c>
      <c r="H144" s="3">
        <f>Table3[[#This Row],[Total RN Hours (w/ Admin, DON)]]/Table3[[#This Row],[MDS Census]]</f>
        <v>0.59737693050193041</v>
      </c>
      <c r="I144" s="3">
        <f>Table3[[#This Row],[RN Hours (excl. Admin, DON)]]/Table3[[#This Row],[MDS Census]]</f>
        <v>0.25181708494208493</v>
      </c>
      <c r="J144" s="3">
        <f t="shared" si="2"/>
        <v>161.00955555555555</v>
      </c>
      <c r="K144" s="3">
        <f>SUM(Table3[[#This Row],[RN Hours (excl. Admin, DON)]], Table3[[#This Row],[LPN Hours (excl. Admin)]], Table3[[#This Row],[CNA Hours]], Table3[[#This Row],[NA TR Hours]], Table3[[#This Row],[Med Aide/Tech Hours]])</f>
        <v>139.70211111111112</v>
      </c>
      <c r="L144" s="3">
        <f>SUM(Table3[[#This Row],[RN Hours (excl. Admin, DON)]:[RN DON Hours]])</f>
        <v>27.505888888888887</v>
      </c>
      <c r="M144" s="3">
        <v>11.594777777777777</v>
      </c>
      <c r="N144" s="3">
        <v>11.111111111111111</v>
      </c>
      <c r="O144" s="3">
        <v>4.8</v>
      </c>
      <c r="P144" s="3">
        <f>SUM(Table3[[#This Row],[LPN Hours (excl. Admin)]:[LPN Admin Hours]])</f>
        <v>44.941111111111113</v>
      </c>
      <c r="Q144" s="3">
        <v>39.544777777777782</v>
      </c>
      <c r="R144" s="3">
        <v>5.3963333333333328</v>
      </c>
      <c r="S144" s="3">
        <f>SUM(Table3[[#This Row],[CNA Hours]], Table3[[#This Row],[NA TR Hours]], Table3[[#This Row],[Med Aide/Tech Hours]])</f>
        <v>88.562555555555562</v>
      </c>
      <c r="T144" s="3">
        <v>77.817333333333337</v>
      </c>
      <c r="U144" s="3">
        <v>0</v>
      </c>
      <c r="V144" s="3">
        <v>10.745222222222223</v>
      </c>
      <c r="W144" s="3">
        <f>SUM(Table3[[#This Row],[RN Hours Contract]:[Med Aide Hours Contract]])</f>
        <v>1.6888888888888889</v>
      </c>
      <c r="X144" s="3">
        <v>0.35555555555555557</v>
      </c>
      <c r="Y144" s="3">
        <v>0</v>
      </c>
      <c r="Z144" s="3">
        <v>0</v>
      </c>
      <c r="AA144" s="3">
        <v>1.3333333333333333</v>
      </c>
      <c r="AB144" s="3">
        <v>0</v>
      </c>
      <c r="AC144" s="3">
        <v>0</v>
      </c>
      <c r="AD144" s="3">
        <v>0</v>
      </c>
      <c r="AE144" s="3">
        <v>0</v>
      </c>
      <c r="AF144" t="s">
        <v>142</v>
      </c>
      <c r="AG144" s="13">
        <v>4</v>
      </c>
      <c r="AQ144"/>
    </row>
    <row r="145" spans="1:43" x14ac:dyDescent="0.2">
      <c r="A145" t="s">
        <v>273</v>
      </c>
      <c r="B145" t="s">
        <v>416</v>
      </c>
      <c r="C145" t="s">
        <v>659</v>
      </c>
      <c r="D145" t="s">
        <v>792</v>
      </c>
      <c r="E145" s="3">
        <v>15.333333333333334</v>
      </c>
      <c r="F145" s="3">
        <f>Table3[[#This Row],[Total Hours Nurse Staffing]]/Table3[[#This Row],[MDS Census]]</f>
        <v>6.5842681159420291</v>
      </c>
      <c r="G145" s="3">
        <f>Table3[[#This Row],[Total Direct Care Staff Hours]]/Table3[[#This Row],[MDS Census]]</f>
        <v>5.9368768115942023</v>
      </c>
      <c r="H145" s="3">
        <f>Table3[[#This Row],[Total RN Hours (w/ Admin, DON)]]/Table3[[#This Row],[MDS Census]]</f>
        <v>2.106376811594203</v>
      </c>
      <c r="I145" s="3">
        <f>Table3[[#This Row],[RN Hours (excl. Admin, DON)]]/Table3[[#This Row],[MDS Census]]</f>
        <v>1.4589855072463769</v>
      </c>
      <c r="J145" s="3">
        <f t="shared" si="2"/>
        <v>100.95877777777778</v>
      </c>
      <c r="K145" s="3">
        <f>SUM(Table3[[#This Row],[RN Hours (excl. Admin, DON)]], Table3[[#This Row],[LPN Hours (excl. Admin)]], Table3[[#This Row],[CNA Hours]], Table3[[#This Row],[NA TR Hours]], Table3[[#This Row],[Med Aide/Tech Hours]])</f>
        <v>91.032111111111107</v>
      </c>
      <c r="L145" s="3">
        <f>SUM(Table3[[#This Row],[RN Hours (excl. Admin, DON)]:[RN DON Hours]])</f>
        <v>32.297777777777782</v>
      </c>
      <c r="M145" s="3">
        <v>22.371111111111112</v>
      </c>
      <c r="N145" s="3">
        <v>4.16</v>
      </c>
      <c r="O145" s="3">
        <v>5.7666666666666666</v>
      </c>
      <c r="P145" s="3">
        <f>SUM(Table3[[#This Row],[LPN Hours (excl. Admin)]:[LPN Admin Hours]])</f>
        <v>6.6062222222222218</v>
      </c>
      <c r="Q145" s="3">
        <v>6.6062222222222218</v>
      </c>
      <c r="R145" s="3">
        <v>0</v>
      </c>
      <c r="S145" s="3">
        <f>SUM(Table3[[#This Row],[CNA Hours]], Table3[[#This Row],[NA TR Hours]], Table3[[#This Row],[Med Aide/Tech Hours]])</f>
        <v>62.05477777777778</v>
      </c>
      <c r="T145" s="3">
        <v>62.05477777777778</v>
      </c>
      <c r="U145" s="3">
        <v>0</v>
      </c>
      <c r="V145" s="3">
        <v>0</v>
      </c>
      <c r="W145" s="3">
        <f>SUM(Table3[[#This Row],[RN Hours Contract]:[Med Aide Hours Contract]])</f>
        <v>0</v>
      </c>
      <c r="X145" s="3">
        <v>0</v>
      </c>
      <c r="Y145" s="3">
        <v>0</v>
      </c>
      <c r="Z145" s="3">
        <v>0</v>
      </c>
      <c r="AA145" s="3">
        <v>0</v>
      </c>
      <c r="AB145" s="3">
        <v>0</v>
      </c>
      <c r="AC145" s="3">
        <v>0</v>
      </c>
      <c r="AD145" s="3">
        <v>0</v>
      </c>
      <c r="AE145" s="3">
        <v>0</v>
      </c>
      <c r="AF145" t="s">
        <v>143</v>
      </c>
      <c r="AG145" s="13">
        <v>4</v>
      </c>
      <c r="AQ145"/>
    </row>
    <row r="146" spans="1:43" x14ac:dyDescent="0.2">
      <c r="A146" t="s">
        <v>273</v>
      </c>
      <c r="B146" t="s">
        <v>417</v>
      </c>
      <c r="C146" t="s">
        <v>660</v>
      </c>
      <c r="D146" t="s">
        <v>707</v>
      </c>
      <c r="E146" s="3">
        <v>82.811111111111117</v>
      </c>
      <c r="F146" s="3">
        <f>Table3[[#This Row],[Total Hours Nurse Staffing]]/Table3[[#This Row],[MDS Census]]</f>
        <v>3.6326915336106258</v>
      </c>
      <c r="G146" s="3">
        <f>Table3[[#This Row],[Total Direct Care Staff Hours]]/Table3[[#This Row],[MDS Census]]</f>
        <v>3.3118677042801554</v>
      </c>
      <c r="H146" s="3">
        <f>Table3[[#This Row],[Total RN Hours (w/ Admin, DON)]]/Table3[[#This Row],[MDS Census]]</f>
        <v>0.33541392727760633</v>
      </c>
      <c r="I146" s="3">
        <f>Table3[[#This Row],[RN Hours (excl. Admin, DON)]]/Table3[[#This Row],[MDS Census]]</f>
        <v>0.16580705756071379</v>
      </c>
      <c r="J146" s="3">
        <f t="shared" si="2"/>
        <v>300.82722222222219</v>
      </c>
      <c r="K146" s="3">
        <f>SUM(Table3[[#This Row],[RN Hours (excl. Admin, DON)]], Table3[[#This Row],[LPN Hours (excl. Admin)]], Table3[[#This Row],[CNA Hours]], Table3[[#This Row],[NA TR Hours]], Table3[[#This Row],[Med Aide/Tech Hours]])</f>
        <v>274.25944444444445</v>
      </c>
      <c r="L146" s="3">
        <f>SUM(Table3[[#This Row],[RN Hours (excl. Admin, DON)]:[RN DON Hours]])</f>
        <v>27.776</v>
      </c>
      <c r="M146" s="3">
        <v>13.730666666666666</v>
      </c>
      <c r="N146" s="3">
        <v>8.4064444444444444</v>
      </c>
      <c r="O146" s="3">
        <v>5.6388888888888893</v>
      </c>
      <c r="P146" s="3">
        <f>SUM(Table3[[#This Row],[LPN Hours (excl. Admin)]:[LPN Admin Hours]])</f>
        <v>66.264777777777766</v>
      </c>
      <c r="Q146" s="3">
        <v>53.742333333333335</v>
      </c>
      <c r="R146" s="3">
        <v>12.522444444444439</v>
      </c>
      <c r="S146" s="3">
        <f>SUM(Table3[[#This Row],[CNA Hours]], Table3[[#This Row],[NA TR Hours]], Table3[[#This Row],[Med Aide/Tech Hours]])</f>
        <v>206.78644444444444</v>
      </c>
      <c r="T146" s="3">
        <v>190.87477777777778</v>
      </c>
      <c r="U146" s="3">
        <v>0</v>
      </c>
      <c r="V146" s="3">
        <v>15.911666666666674</v>
      </c>
      <c r="W146" s="3">
        <f>SUM(Table3[[#This Row],[RN Hours Contract]:[Med Aide Hours Contract]])</f>
        <v>63.502222222222215</v>
      </c>
      <c r="X146" s="3">
        <v>6.1022222222222213</v>
      </c>
      <c r="Y146" s="3">
        <v>0</v>
      </c>
      <c r="Z146" s="3">
        <v>0</v>
      </c>
      <c r="AA146" s="3">
        <v>5.6134444444444451</v>
      </c>
      <c r="AB146" s="3">
        <v>0</v>
      </c>
      <c r="AC146" s="3">
        <v>51.786555555555552</v>
      </c>
      <c r="AD146" s="3">
        <v>0</v>
      </c>
      <c r="AE146" s="3">
        <v>0</v>
      </c>
      <c r="AF146" t="s">
        <v>144</v>
      </c>
      <c r="AG146" s="13">
        <v>4</v>
      </c>
      <c r="AQ146"/>
    </row>
    <row r="147" spans="1:43" x14ac:dyDescent="0.2">
      <c r="A147" t="s">
        <v>273</v>
      </c>
      <c r="B147" t="s">
        <v>418</v>
      </c>
      <c r="C147" t="s">
        <v>633</v>
      </c>
      <c r="D147" t="s">
        <v>739</v>
      </c>
      <c r="E147" s="3">
        <v>70.411111111111111</v>
      </c>
      <c r="F147" s="3">
        <f>Table3[[#This Row],[Total Hours Nurse Staffing]]/Table3[[#This Row],[MDS Census]]</f>
        <v>3.7913602651096729</v>
      </c>
      <c r="G147" s="3">
        <f>Table3[[#This Row],[Total Direct Care Staff Hours]]/Table3[[#This Row],[MDS Census]]</f>
        <v>3.4303298090579135</v>
      </c>
      <c r="H147" s="3">
        <f>Table3[[#This Row],[Total RN Hours (w/ Admin, DON)]]/Table3[[#This Row],[MDS Census]]</f>
        <v>0.4367082215559413</v>
      </c>
      <c r="I147" s="3">
        <f>Table3[[#This Row],[RN Hours (excl. Admin, DON)]]/Table3[[#This Row],[MDS Census]]</f>
        <v>0.14003787281047814</v>
      </c>
      <c r="J147" s="3">
        <f t="shared" si="2"/>
        <v>266.95388888888886</v>
      </c>
      <c r="K147" s="3">
        <f>SUM(Table3[[#This Row],[RN Hours (excl. Admin, DON)]], Table3[[#This Row],[LPN Hours (excl. Admin)]], Table3[[#This Row],[CNA Hours]], Table3[[#This Row],[NA TR Hours]], Table3[[#This Row],[Med Aide/Tech Hours]])</f>
        <v>241.5333333333333</v>
      </c>
      <c r="L147" s="3">
        <f>SUM(Table3[[#This Row],[RN Hours (excl. Admin, DON)]:[RN DON Hours]])</f>
        <v>30.749111111111112</v>
      </c>
      <c r="M147" s="3">
        <v>9.8602222222222213</v>
      </c>
      <c r="N147" s="3">
        <v>15.2</v>
      </c>
      <c r="O147" s="3">
        <v>5.6888888888888891</v>
      </c>
      <c r="P147" s="3">
        <f>SUM(Table3[[#This Row],[LPN Hours (excl. Admin)]:[LPN Admin Hours]])</f>
        <v>84.596666666666664</v>
      </c>
      <c r="Q147" s="3">
        <v>80.064999999999998</v>
      </c>
      <c r="R147" s="3">
        <v>4.5316666666666672</v>
      </c>
      <c r="S147" s="3">
        <f>SUM(Table3[[#This Row],[CNA Hours]], Table3[[#This Row],[NA TR Hours]], Table3[[#This Row],[Med Aide/Tech Hours]])</f>
        <v>151.6081111111111</v>
      </c>
      <c r="T147" s="3">
        <v>131.51999999999998</v>
      </c>
      <c r="U147" s="3">
        <v>20.088111111111111</v>
      </c>
      <c r="V147" s="3">
        <v>0</v>
      </c>
      <c r="W147" s="3">
        <f>SUM(Table3[[#This Row],[RN Hours Contract]:[Med Aide Hours Contract]])</f>
        <v>0</v>
      </c>
      <c r="X147" s="3">
        <v>0</v>
      </c>
      <c r="Y147" s="3">
        <v>0</v>
      </c>
      <c r="Z147" s="3">
        <v>0</v>
      </c>
      <c r="AA147" s="3">
        <v>0</v>
      </c>
      <c r="AB147" s="3">
        <v>0</v>
      </c>
      <c r="AC147" s="3">
        <v>0</v>
      </c>
      <c r="AD147" s="3">
        <v>0</v>
      </c>
      <c r="AE147" s="3">
        <v>0</v>
      </c>
      <c r="AF147" t="s">
        <v>145</v>
      </c>
      <c r="AG147" s="13">
        <v>4</v>
      </c>
      <c r="AQ147"/>
    </row>
    <row r="148" spans="1:43" x14ac:dyDescent="0.2">
      <c r="A148" t="s">
        <v>273</v>
      </c>
      <c r="B148" t="s">
        <v>277</v>
      </c>
      <c r="C148" t="s">
        <v>563</v>
      </c>
      <c r="D148" t="s">
        <v>694</v>
      </c>
      <c r="E148" s="3">
        <v>88.4</v>
      </c>
      <c r="F148" s="3">
        <f>Table3[[#This Row],[Total Hours Nurse Staffing]]/Table3[[#This Row],[MDS Census]]</f>
        <v>3.6168715434891907</v>
      </c>
      <c r="G148" s="3">
        <f>Table3[[#This Row],[Total Direct Care Staff Hours]]/Table3[[#This Row],[MDS Census]]</f>
        <v>3.3334690799396682</v>
      </c>
      <c r="H148" s="3">
        <f>Table3[[#This Row],[Total RN Hours (w/ Admin, DON)]]/Table3[[#This Row],[MDS Census]]</f>
        <v>0.78861865258924091</v>
      </c>
      <c r="I148" s="3">
        <f>Table3[[#This Row],[RN Hours (excl. Admin, DON)]]/Table3[[#This Row],[MDS Census]]</f>
        <v>0.61818124685771747</v>
      </c>
      <c r="J148" s="3">
        <f t="shared" si="2"/>
        <v>319.73144444444449</v>
      </c>
      <c r="K148" s="3">
        <f>SUM(Table3[[#This Row],[RN Hours (excl. Admin, DON)]], Table3[[#This Row],[LPN Hours (excl. Admin)]], Table3[[#This Row],[CNA Hours]], Table3[[#This Row],[NA TR Hours]], Table3[[#This Row],[Med Aide/Tech Hours]])</f>
        <v>294.67866666666669</v>
      </c>
      <c r="L148" s="3">
        <f>SUM(Table3[[#This Row],[RN Hours (excl. Admin, DON)]:[RN DON Hours]])</f>
        <v>69.713888888888903</v>
      </c>
      <c r="M148" s="3">
        <v>54.647222222222226</v>
      </c>
      <c r="N148" s="3">
        <v>10.488888888888889</v>
      </c>
      <c r="O148" s="3">
        <v>4.5777777777777775</v>
      </c>
      <c r="P148" s="3">
        <f>SUM(Table3[[#This Row],[LPN Hours (excl. Admin)]:[LPN Admin Hours]])</f>
        <v>70.638888888888886</v>
      </c>
      <c r="Q148" s="3">
        <v>60.652777777777779</v>
      </c>
      <c r="R148" s="3">
        <v>9.9861111111111107</v>
      </c>
      <c r="S148" s="3">
        <f>SUM(Table3[[#This Row],[CNA Hours]], Table3[[#This Row],[NA TR Hours]], Table3[[#This Row],[Med Aide/Tech Hours]])</f>
        <v>179.37866666666667</v>
      </c>
      <c r="T148" s="3">
        <v>145.51755555555556</v>
      </c>
      <c r="U148" s="3">
        <v>0</v>
      </c>
      <c r="V148" s="3">
        <v>33.861111111111114</v>
      </c>
      <c r="W148" s="3">
        <f>SUM(Table3[[#This Row],[RN Hours Contract]:[Med Aide Hours Contract]])</f>
        <v>0</v>
      </c>
      <c r="X148" s="3">
        <v>0</v>
      </c>
      <c r="Y148" s="3">
        <v>0</v>
      </c>
      <c r="Z148" s="3">
        <v>0</v>
      </c>
      <c r="AA148" s="3">
        <v>0</v>
      </c>
      <c r="AB148" s="3">
        <v>0</v>
      </c>
      <c r="AC148" s="3">
        <v>0</v>
      </c>
      <c r="AD148" s="3">
        <v>0</v>
      </c>
      <c r="AE148" s="3">
        <v>0</v>
      </c>
      <c r="AF148" t="s">
        <v>146</v>
      </c>
      <c r="AG148" s="13">
        <v>4</v>
      </c>
      <c r="AQ148"/>
    </row>
    <row r="149" spans="1:43" x14ac:dyDescent="0.2">
      <c r="A149" t="s">
        <v>273</v>
      </c>
      <c r="B149" t="s">
        <v>419</v>
      </c>
      <c r="C149" t="s">
        <v>563</v>
      </c>
      <c r="D149" t="s">
        <v>694</v>
      </c>
      <c r="E149" s="3">
        <v>73.433333333333337</v>
      </c>
      <c r="F149" s="3">
        <f>Table3[[#This Row],[Total Hours Nurse Staffing]]/Table3[[#This Row],[MDS Census]]</f>
        <v>3.3545453169919801</v>
      </c>
      <c r="G149" s="3">
        <f>Table3[[#This Row],[Total Direct Care Staff Hours]]/Table3[[#This Row],[MDS Census]]</f>
        <v>3.0273884097442876</v>
      </c>
      <c r="H149" s="3">
        <f>Table3[[#This Row],[Total RN Hours (w/ Admin, DON)]]/Table3[[#This Row],[MDS Census]]</f>
        <v>0.41183688909063393</v>
      </c>
      <c r="I149" s="3">
        <f>Table3[[#This Row],[RN Hours (excl. Admin, DON)]]/Table3[[#This Row],[MDS Census]]</f>
        <v>0.14014374338023905</v>
      </c>
      <c r="J149" s="3">
        <f t="shared" si="2"/>
        <v>246.33544444444442</v>
      </c>
      <c r="K149" s="3">
        <f>SUM(Table3[[#This Row],[RN Hours (excl. Admin, DON)]], Table3[[#This Row],[LPN Hours (excl. Admin)]], Table3[[#This Row],[CNA Hours]], Table3[[#This Row],[NA TR Hours]], Table3[[#This Row],[Med Aide/Tech Hours]])</f>
        <v>222.3112222222222</v>
      </c>
      <c r="L149" s="3">
        <f>SUM(Table3[[#This Row],[RN Hours (excl. Admin, DON)]:[RN DON Hours]])</f>
        <v>30.242555555555555</v>
      </c>
      <c r="M149" s="3">
        <v>10.291222222222222</v>
      </c>
      <c r="N149" s="3">
        <v>15.24022222222222</v>
      </c>
      <c r="O149" s="3">
        <v>4.7111111111111112</v>
      </c>
      <c r="P149" s="3">
        <f>SUM(Table3[[#This Row],[LPN Hours (excl. Admin)]:[LPN Admin Hours]])</f>
        <v>103.97555555555554</v>
      </c>
      <c r="Q149" s="3">
        <v>99.902666666666661</v>
      </c>
      <c r="R149" s="3">
        <v>4.0728888888888886</v>
      </c>
      <c r="S149" s="3">
        <f>SUM(Table3[[#This Row],[CNA Hours]], Table3[[#This Row],[NA TR Hours]], Table3[[#This Row],[Med Aide/Tech Hours]])</f>
        <v>112.11733333333332</v>
      </c>
      <c r="T149" s="3">
        <v>100.13566666666665</v>
      </c>
      <c r="U149" s="3">
        <v>11.981666666666667</v>
      </c>
      <c r="V149" s="3">
        <v>0</v>
      </c>
      <c r="W149" s="3">
        <f>SUM(Table3[[#This Row],[RN Hours Contract]:[Med Aide Hours Contract]])</f>
        <v>34.655666666666669</v>
      </c>
      <c r="X149" s="3">
        <v>0</v>
      </c>
      <c r="Y149" s="3">
        <v>0</v>
      </c>
      <c r="Z149" s="3">
        <v>0</v>
      </c>
      <c r="AA149" s="3">
        <v>28.368111111111112</v>
      </c>
      <c r="AB149" s="3">
        <v>0</v>
      </c>
      <c r="AC149" s="3">
        <v>6.2875555555555547</v>
      </c>
      <c r="AD149" s="3">
        <v>0</v>
      </c>
      <c r="AE149" s="3">
        <v>0</v>
      </c>
      <c r="AF149" t="s">
        <v>147</v>
      </c>
      <c r="AG149" s="13">
        <v>4</v>
      </c>
      <c r="AQ149"/>
    </row>
    <row r="150" spans="1:43" x14ac:dyDescent="0.2">
      <c r="A150" t="s">
        <v>273</v>
      </c>
      <c r="B150" t="s">
        <v>420</v>
      </c>
      <c r="C150" t="s">
        <v>661</v>
      </c>
      <c r="D150" t="s">
        <v>751</v>
      </c>
      <c r="E150" s="3">
        <v>46.288888888888891</v>
      </c>
      <c r="F150" s="3">
        <f>Table3[[#This Row],[Total Hours Nurse Staffing]]/Table3[[#This Row],[MDS Census]]</f>
        <v>4.7965674507921268</v>
      </c>
      <c r="G150" s="3">
        <f>Table3[[#This Row],[Total Direct Care Staff Hours]]/Table3[[#This Row],[MDS Census]]</f>
        <v>3.4048847815650505</v>
      </c>
      <c r="H150" s="3">
        <f>Table3[[#This Row],[Total RN Hours (w/ Admin, DON)]]/Table3[[#This Row],[MDS Census]]</f>
        <v>1.0597695631301007</v>
      </c>
      <c r="I150" s="3">
        <f>Table3[[#This Row],[RN Hours (excl. Admin, DON)]]/Table3[[#This Row],[MDS Census]]</f>
        <v>0.32567210753720593</v>
      </c>
      <c r="J150" s="3">
        <f t="shared" si="2"/>
        <v>222.02777777777777</v>
      </c>
      <c r="K150" s="3">
        <f>SUM(Table3[[#This Row],[RN Hours (excl. Admin, DON)]], Table3[[#This Row],[LPN Hours (excl. Admin)]], Table3[[#This Row],[CNA Hours]], Table3[[#This Row],[NA TR Hours]], Table3[[#This Row],[Med Aide/Tech Hours]])</f>
        <v>157.60833333333335</v>
      </c>
      <c r="L150" s="3">
        <f>SUM(Table3[[#This Row],[RN Hours (excl. Admin, DON)]:[RN DON Hours]])</f>
        <v>49.055555555555557</v>
      </c>
      <c r="M150" s="3">
        <v>15.074999999999999</v>
      </c>
      <c r="N150" s="3">
        <v>28.469444444444445</v>
      </c>
      <c r="O150" s="3">
        <v>5.5111111111111111</v>
      </c>
      <c r="P150" s="3">
        <f>SUM(Table3[[#This Row],[LPN Hours (excl. Admin)]:[LPN Admin Hours]])</f>
        <v>30.43888888888889</v>
      </c>
      <c r="Q150" s="3">
        <v>0</v>
      </c>
      <c r="R150" s="3">
        <v>30.43888888888889</v>
      </c>
      <c r="S150" s="3">
        <f>SUM(Table3[[#This Row],[CNA Hours]], Table3[[#This Row],[NA TR Hours]], Table3[[#This Row],[Med Aide/Tech Hours]])</f>
        <v>142.53333333333333</v>
      </c>
      <c r="T150" s="3">
        <v>104.56111111111112</v>
      </c>
      <c r="U150" s="3">
        <v>0</v>
      </c>
      <c r="V150" s="3">
        <v>37.972222222222221</v>
      </c>
      <c r="W150" s="3">
        <f>SUM(Table3[[#This Row],[RN Hours Contract]:[Med Aide Hours Contract]])</f>
        <v>0</v>
      </c>
      <c r="X150" s="3">
        <v>0</v>
      </c>
      <c r="Y150" s="3">
        <v>0</v>
      </c>
      <c r="Z150" s="3">
        <v>0</v>
      </c>
      <c r="AA150" s="3">
        <v>0</v>
      </c>
      <c r="AB150" s="3">
        <v>0</v>
      </c>
      <c r="AC150" s="3">
        <v>0</v>
      </c>
      <c r="AD150" s="3">
        <v>0</v>
      </c>
      <c r="AE150" s="3">
        <v>0</v>
      </c>
      <c r="AF150" t="s">
        <v>148</v>
      </c>
      <c r="AG150" s="13">
        <v>4</v>
      </c>
      <c r="AQ150"/>
    </row>
    <row r="151" spans="1:43" x14ac:dyDescent="0.2">
      <c r="A151" t="s">
        <v>273</v>
      </c>
      <c r="B151" t="s">
        <v>421</v>
      </c>
      <c r="C151" t="s">
        <v>565</v>
      </c>
      <c r="D151" t="s">
        <v>702</v>
      </c>
      <c r="E151" s="3">
        <v>81.033333333333331</v>
      </c>
      <c r="F151" s="3">
        <f>Table3[[#This Row],[Total Hours Nurse Staffing]]/Table3[[#This Row],[MDS Census]]</f>
        <v>3.2835938571232686</v>
      </c>
      <c r="G151" s="3">
        <f>Table3[[#This Row],[Total Direct Care Staff Hours]]/Table3[[#This Row],[MDS Census]]</f>
        <v>3.0840532017002604</v>
      </c>
      <c r="H151" s="3">
        <f>Table3[[#This Row],[Total RN Hours (w/ Admin, DON)]]/Table3[[#This Row],[MDS Census]]</f>
        <v>0.52677224736048278</v>
      </c>
      <c r="I151" s="3">
        <f>Table3[[#This Row],[RN Hours (excl. Admin, DON)]]/Table3[[#This Row],[MDS Census]]</f>
        <v>0.41389003153709042</v>
      </c>
      <c r="J151" s="3">
        <f t="shared" si="2"/>
        <v>266.08055555555552</v>
      </c>
      <c r="K151" s="3">
        <f>SUM(Table3[[#This Row],[RN Hours (excl. Admin, DON)]], Table3[[#This Row],[LPN Hours (excl. Admin)]], Table3[[#This Row],[CNA Hours]], Table3[[#This Row],[NA TR Hours]], Table3[[#This Row],[Med Aide/Tech Hours]])</f>
        <v>249.9111111111111</v>
      </c>
      <c r="L151" s="3">
        <f>SUM(Table3[[#This Row],[RN Hours (excl. Admin, DON)]:[RN DON Hours]])</f>
        <v>42.686111111111117</v>
      </c>
      <c r="M151" s="3">
        <v>33.538888888888891</v>
      </c>
      <c r="N151" s="3">
        <v>3.4583333333333335</v>
      </c>
      <c r="O151" s="3">
        <v>5.6888888888888891</v>
      </c>
      <c r="P151" s="3">
        <f>SUM(Table3[[#This Row],[LPN Hours (excl. Admin)]:[LPN Admin Hours]])</f>
        <v>52.55</v>
      </c>
      <c r="Q151" s="3">
        <v>45.527777777777779</v>
      </c>
      <c r="R151" s="3">
        <v>7.0222222222222221</v>
      </c>
      <c r="S151" s="3">
        <f>SUM(Table3[[#This Row],[CNA Hours]], Table3[[#This Row],[NA TR Hours]], Table3[[#This Row],[Med Aide/Tech Hours]])</f>
        <v>170.84444444444443</v>
      </c>
      <c r="T151" s="3">
        <v>170.84444444444443</v>
      </c>
      <c r="U151" s="3">
        <v>0</v>
      </c>
      <c r="V151" s="3">
        <v>0</v>
      </c>
      <c r="W151" s="3">
        <f>SUM(Table3[[#This Row],[RN Hours Contract]:[Med Aide Hours Contract]])</f>
        <v>0</v>
      </c>
      <c r="X151" s="3">
        <v>0</v>
      </c>
      <c r="Y151" s="3">
        <v>0</v>
      </c>
      <c r="Z151" s="3">
        <v>0</v>
      </c>
      <c r="AA151" s="3">
        <v>0</v>
      </c>
      <c r="AB151" s="3">
        <v>0</v>
      </c>
      <c r="AC151" s="3">
        <v>0</v>
      </c>
      <c r="AD151" s="3">
        <v>0</v>
      </c>
      <c r="AE151" s="3">
        <v>0</v>
      </c>
      <c r="AF151" t="s">
        <v>149</v>
      </c>
      <c r="AG151" s="13">
        <v>4</v>
      </c>
      <c r="AQ151"/>
    </row>
    <row r="152" spans="1:43" x14ac:dyDescent="0.2">
      <c r="A152" t="s">
        <v>273</v>
      </c>
      <c r="B152" t="s">
        <v>422</v>
      </c>
      <c r="C152" t="s">
        <v>551</v>
      </c>
      <c r="D152" t="s">
        <v>758</v>
      </c>
      <c r="E152" s="3">
        <v>87.422222222222217</v>
      </c>
      <c r="F152" s="3">
        <f>Table3[[#This Row],[Total Hours Nurse Staffing]]/Table3[[#This Row],[MDS Census]]</f>
        <v>3.6112125063548555</v>
      </c>
      <c r="G152" s="3">
        <f>Table3[[#This Row],[Total Direct Care Staff Hours]]/Table3[[#This Row],[MDS Census]]</f>
        <v>3.335350788002033</v>
      </c>
      <c r="H152" s="3">
        <f>Table3[[#This Row],[Total RN Hours (w/ Admin, DON)]]/Table3[[#This Row],[MDS Census]]</f>
        <v>0.55849644128113873</v>
      </c>
      <c r="I152" s="3">
        <f>Table3[[#This Row],[RN Hours (excl. Admin, DON)]]/Table3[[#This Row],[MDS Census]]</f>
        <v>0.28263472292831726</v>
      </c>
      <c r="J152" s="3">
        <f t="shared" si="2"/>
        <v>315.70022222222224</v>
      </c>
      <c r="K152" s="3">
        <f>SUM(Table3[[#This Row],[RN Hours (excl. Admin, DON)]], Table3[[#This Row],[LPN Hours (excl. Admin)]], Table3[[#This Row],[CNA Hours]], Table3[[#This Row],[NA TR Hours]], Table3[[#This Row],[Med Aide/Tech Hours]])</f>
        <v>291.5837777777777</v>
      </c>
      <c r="L152" s="3">
        <f>SUM(Table3[[#This Row],[RN Hours (excl. Admin, DON)]:[RN DON Hours]])</f>
        <v>48.824999999999996</v>
      </c>
      <c r="M152" s="3">
        <v>24.708555555555556</v>
      </c>
      <c r="N152" s="3">
        <v>18.516444444444442</v>
      </c>
      <c r="O152" s="3">
        <v>5.6</v>
      </c>
      <c r="P152" s="3">
        <f>SUM(Table3[[#This Row],[LPN Hours (excl. Admin)]:[LPN Admin Hours]])</f>
        <v>68.320888888888888</v>
      </c>
      <c r="Q152" s="3">
        <v>68.320888888888888</v>
      </c>
      <c r="R152" s="3">
        <v>0</v>
      </c>
      <c r="S152" s="3">
        <f>SUM(Table3[[#This Row],[CNA Hours]], Table3[[#This Row],[NA TR Hours]], Table3[[#This Row],[Med Aide/Tech Hours]])</f>
        <v>198.55433333333332</v>
      </c>
      <c r="T152" s="3">
        <v>180.85833333333332</v>
      </c>
      <c r="U152" s="3">
        <v>0</v>
      </c>
      <c r="V152" s="3">
        <v>17.695999999999994</v>
      </c>
      <c r="W152" s="3">
        <f>SUM(Table3[[#This Row],[RN Hours Contract]:[Med Aide Hours Contract]])</f>
        <v>0</v>
      </c>
      <c r="X152" s="3">
        <v>0</v>
      </c>
      <c r="Y152" s="3">
        <v>0</v>
      </c>
      <c r="Z152" s="3">
        <v>0</v>
      </c>
      <c r="AA152" s="3">
        <v>0</v>
      </c>
      <c r="AB152" s="3">
        <v>0</v>
      </c>
      <c r="AC152" s="3">
        <v>0</v>
      </c>
      <c r="AD152" s="3">
        <v>0</v>
      </c>
      <c r="AE152" s="3">
        <v>0</v>
      </c>
      <c r="AF152" t="s">
        <v>150</v>
      </c>
      <c r="AG152" s="13">
        <v>4</v>
      </c>
      <c r="AQ152"/>
    </row>
    <row r="153" spans="1:43" x14ac:dyDescent="0.2">
      <c r="A153" t="s">
        <v>273</v>
      </c>
      <c r="B153" t="s">
        <v>423</v>
      </c>
      <c r="C153" t="s">
        <v>566</v>
      </c>
      <c r="D153" t="s">
        <v>743</v>
      </c>
      <c r="E153" s="3">
        <v>64.811111111111117</v>
      </c>
      <c r="F153" s="3">
        <f>Table3[[#This Row],[Total Hours Nurse Staffing]]/Table3[[#This Row],[MDS Census]]</f>
        <v>4.1622664152237272</v>
      </c>
      <c r="G153" s="3">
        <f>Table3[[#This Row],[Total Direct Care Staff Hours]]/Table3[[#This Row],[MDS Census]]</f>
        <v>3.7492713869363961</v>
      </c>
      <c r="H153" s="3">
        <f>Table3[[#This Row],[Total RN Hours (w/ Admin, DON)]]/Table3[[#This Row],[MDS Census]]</f>
        <v>0.48204183096176922</v>
      </c>
      <c r="I153" s="3">
        <f>Table3[[#This Row],[RN Hours (excl. Admin, DON)]]/Table3[[#This Row],[MDS Census]]</f>
        <v>0.23889936567803871</v>
      </c>
      <c r="J153" s="3">
        <f t="shared" si="2"/>
        <v>269.76111111111112</v>
      </c>
      <c r="K153" s="3">
        <f>SUM(Table3[[#This Row],[RN Hours (excl. Admin, DON)]], Table3[[#This Row],[LPN Hours (excl. Admin)]], Table3[[#This Row],[CNA Hours]], Table3[[#This Row],[NA TR Hours]], Table3[[#This Row],[Med Aide/Tech Hours]])</f>
        <v>242.99444444444444</v>
      </c>
      <c r="L153" s="3">
        <f>SUM(Table3[[#This Row],[RN Hours (excl. Admin, DON)]:[RN DON Hours]])</f>
        <v>31.241666666666667</v>
      </c>
      <c r="M153" s="3">
        <v>15.483333333333333</v>
      </c>
      <c r="N153" s="3">
        <v>10.158333333333333</v>
      </c>
      <c r="O153" s="3">
        <v>5.6</v>
      </c>
      <c r="P153" s="3">
        <f>SUM(Table3[[#This Row],[LPN Hours (excl. Admin)]:[LPN Admin Hours]])</f>
        <v>76.01666666666668</v>
      </c>
      <c r="Q153" s="3">
        <v>65.00833333333334</v>
      </c>
      <c r="R153" s="3">
        <v>11.008333333333333</v>
      </c>
      <c r="S153" s="3">
        <f>SUM(Table3[[#This Row],[CNA Hours]], Table3[[#This Row],[NA TR Hours]], Table3[[#This Row],[Med Aide/Tech Hours]])</f>
        <v>162.50277777777777</v>
      </c>
      <c r="T153" s="3">
        <v>90.50555555555556</v>
      </c>
      <c r="U153" s="3">
        <v>38.580555555555556</v>
      </c>
      <c r="V153" s="3">
        <v>33.416666666666664</v>
      </c>
      <c r="W153" s="3">
        <f>SUM(Table3[[#This Row],[RN Hours Contract]:[Med Aide Hours Contract]])</f>
        <v>3.2</v>
      </c>
      <c r="X153" s="3">
        <v>0</v>
      </c>
      <c r="Y153" s="3">
        <v>0</v>
      </c>
      <c r="Z153" s="3">
        <v>0</v>
      </c>
      <c r="AA153" s="3">
        <v>3.2</v>
      </c>
      <c r="AB153" s="3">
        <v>0</v>
      </c>
      <c r="AC153" s="3">
        <v>0</v>
      </c>
      <c r="AD153" s="3">
        <v>0</v>
      </c>
      <c r="AE153" s="3">
        <v>0</v>
      </c>
      <c r="AF153" t="s">
        <v>151</v>
      </c>
      <c r="AG153" s="13">
        <v>4</v>
      </c>
      <c r="AQ153"/>
    </row>
    <row r="154" spans="1:43" x14ac:dyDescent="0.2">
      <c r="A154" t="s">
        <v>273</v>
      </c>
      <c r="B154" t="s">
        <v>424</v>
      </c>
      <c r="C154" t="s">
        <v>662</v>
      </c>
      <c r="D154" t="s">
        <v>701</v>
      </c>
      <c r="E154" s="3">
        <v>35.333333333333336</v>
      </c>
      <c r="F154" s="3">
        <f>Table3[[#This Row],[Total Hours Nurse Staffing]]/Table3[[#This Row],[MDS Census]]</f>
        <v>5.7180345911949679</v>
      </c>
      <c r="G154" s="3">
        <f>Table3[[#This Row],[Total Direct Care Staff Hours]]/Table3[[#This Row],[MDS Census]]</f>
        <v>4.8710691823899372</v>
      </c>
      <c r="H154" s="3">
        <f>Table3[[#This Row],[Total RN Hours (w/ Admin, DON)]]/Table3[[#This Row],[MDS Census]]</f>
        <v>1.1164465408805031</v>
      </c>
      <c r="I154" s="3">
        <f>Table3[[#This Row],[RN Hours (excl. Admin, DON)]]/Table3[[#This Row],[MDS Census]]</f>
        <v>0.68503144654088044</v>
      </c>
      <c r="J154" s="3">
        <f t="shared" si="2"/>
        <v>202.03722222222223</v>
      </c>
      <c r="K154" s="3">
        <f>SUM(Table3[[#This Row],[RN Hours (excl. Admin, DON)]], Table3[[#This Row],[LPN Hours (excl. Admin)]], Table3[[#This Row],[CNA Hours]], Table3[[#This Row],[NA TR Hours]], Table3[[#This Row],[Med Aide/Tech Hours]])</f>
        <v>172.11111111111111</v>
      </c>
      <c r="L154" s="3">
        <f>SUM(Table3[[#This Row],[RN Hours (excl. Admin, DON)]:[RN DON Hours]])</f>
        <v>39.44777777777778</v>
      </c>
      <c r="M154" s="3">
        <v>24.204444444444444</v>
      </c>
      <c r="N154" s="3">
        <v>10.321111111111112</v>
      </c>
      <c r="O154" s="3">
        <v>4.9222222222222225</v>
      </c>
      <c r="P154" s="3">
        <f>SUM(Table3[[#This Row],[LPN Hours (excl. Admin)]:[LPN Admin Hours]])</f>
        <v>45.478333333333332</v>
      </c>
      <c r="Q154" s="3">
        <v>30.795555555555556</v>
      </c>
      <c r="R154" s="3">
        <v>14.682777777777778</v>
      </c>
      <c r="S154" s="3">
        <f>SUM(Table3[[#This Row],[CNA Hours]], Table3[[#This Row],[NA TR Hours]], Table3[[#This Row],[Med Aide/Tech Hours]])</f>
        <v>117.11111111111111</v>
      </c>
      <c r="T154" s="3">
        <v>108.09222222222222</v>
      </c>
      <c r="U154" s="3">
        <v>0</v>
      </c>
      <c r="V154" s="3">
        <v>9.0188888888888883</v>
      </c>
      <c r="W154" s="3">
        <f>SUM(Table3[[#This Row],[RN Hours Contract]:[Med Aide Hours Contract]])</f>
        <v>0</v>
      </c>
      <c r="X154" s="3">
        <v>0</v>
      </c>
      <c r="Y154" s="3">
        <v>0</v>
      </c>
      <c r="Z154" s="3">
        <v>0</v>
      </c>
      <c r="AA154" s="3">
        <v>0</v>
      </c>
      <c r="AB154" s="3">
        <v>0</v>
      </c>
      <c r="AC154" s="3">
        <v>0</v>
      </c>
      <c r="AD154" s="3">
        <v>0</v>
      </c>
      <c r="AE154" s="3">
        <v>0</v>
      </c>
      <c r="AF154" t="s">
        <v>152</v>
      </c>
      <c r="AG154" s="13">
        <v>4</v>
      </c>
      <c r="AQ154"/>
    </row>
    <row r="155" spans="1:43" x14ac:dyDescent="0.2">
      <c r="A155" t="s">
        <v>273</v>
      </c>
      <c r="B155" t="s">
        <v>425</v>
      </c>
      <c r="C155" t="s">
        <v>554</v>
      </c>
      <c r="D155" t="s">
        <v>729</v>
      </c>
      <c r="E155" s="3">
        <v>42.533333333333331</v>
      </c>
      <c r="F155" s="3">
        <f>Table3[[#This Row],[Total Hours Nurse Staffing]]/Table3[[#This Row],[MDS Census]]</f>
        <v>4.547591431556949</v>
      </c>
      <c r="G155" s="3">
        <f>Table3[[#This Row],[Total Direct Care Staff Hours]]/Table3[[#This Row],[MDS Census]]</f>
        <v>4.2800888192267506</v>
      </c>
      <c r="H155" s="3">
        <f>Table3[[#This Row],[Total RN Hours (w/ Admin, DON)]]/Table3[[#This Row],[MDS Census]]</f>
        <v>0.76608672936259148</v>
      </c>
      <c r="I155" s="3">
        <f>Table3[[#This Row],[RN Hours (excl. Admin, DON)]]/Table3[[#This Row],[MDS Census]]</f>
        <v>0.49858411703239292</v>
      </c>
      <c r="J155" s="3">
        <f t="shared" si="2"/>
        <v>193.42422222222223</v>
      </c>
      <c r="K155" s="3">
        <f>SUM(Table3[[#This Row],[RN Hours (excl. Admin, DON)]], Table3[[#This Row],[LPN Hours (excl. Admin)]], Table3[[#This Row],[CNA Hours]], Table3[[#This Row],[NA TR Hours]], Table3[[#This Row],[Med Aide/Tech Hours]])</f>
        <v>182.04644444444446</v>
      </c>
      <c r="L155" s="3">
        <f>SUM(Table3[[#This Row],[RN Hours (excl. Admin, DON)]:[RN DON Hours]])</f>
        <v>32.584222222222223</v>
      </c>
      <c r="M155" s="3">
        <v>21.206444444444443</v>
      </c>
      <c r="N155" s="3">
        <v>5.6888888888888891</v>
      </c>
      <c r="O155" s="3">
        <v>5.6888888888888891</v>
      </c>
      <c r="P155" s="3">
        <f>SUM(Table3[[#This Row],[LPN Hours (excl. Admin)]:[LPN Admin Hours]])</f>
        <v>40.310333333333332</v>
      </c>
      <c r="Q155" s="3">
        <v>40.310333333333332</v>
      </c>
      <c r="R155" s="3">
        <v>0</v>
      </c>
      <c r="S155" s="3">
        <f>SUM(Table3[[#This Row],[CNA Hours]], Table3[[#This Row],[NA TR Hours]], Table3[[#This Row],[Med Aide/Tech Hours]])</f>
        <v>120.52966666666667</v>
      </c>
      <c r="T155" s="3">
        <v>110.16777777777779</v>
      </c>
      <c r="U155" s="3">
        <v>0</v>
      </c>
      <c r="V155" s="3">
        <v>10.36188888888889</v>
      </c>
      <c r="W155" s="3">
        <f>SUM(Table3[[#This Row],[RN Hours Contract]:[Med Aide Hours Contract]])</f>
        <v>0</v>
      </c>
      <c r="X155" s="3">
        <v>0</v>
      </c>
      <c r="Y155" s="3">
        <v>0</v>
      </c>
      <c r="Z155" s="3">
        <v>0</v>
      </c>
      <c r="AA155" s="3">
        <v>0</v>
      </c>
      <c r="AB155" s="3">
        <v>0</v>
      </c>
      <c r="AC155" s="3">
        <v>0</v>
      </c>
      <c r="AD155" s="3">
        <v>0</v>
      </c>
      <c r="AE155" s="3">
        <v>0</v>
      </c>
      <c r="AF155" t="s">
        <v>153</v>
      </c>
      <c r="AG155" s="13">
        <v>4</v>
      </c>
      <c r="AQ155"/>
    </row>
    <row r="156" spans="1:43" x14ac:dyDescent="0.2">
      <c r="A156" t="s">
        <v>273</v>
      </c>
      <c r="B156" t="s">
        <v>426</v>
      </c>
      <c r="C156" t="s">
        <v>563</v>
      </c>
      <c r="D156" t="s">
        <v>694</v>
      </c>
      <c r="E156" s="3">
        <v>100.13333333333334</v>
      </c>
      <c r="F156" s="3">
        <f>Table3[[#This Row],[Total Hours Nurse Staffing]]/Table3[[#This Row],[MDS Census]]</f>
        <v>3.6389802485574787</v>
      </c>
      <c r="G156" s="3">
        <f>Table3[[#This Row],[Total Direct Care Staff Hours]]/Table3[[#This Row],[MDS Census]]</f>
        <v>3.2222303595206392</v>
      </c>
      <c r="H156" s="3">
        <f>Table3[[#This Row],[Total RN Hours (w/ Admin, DON)]]/Table3[[#This Row],[MDS Census]]</f>
        <v>0.59065357301375931</v>
      </c>
      <c r="I156" s="3">
        <f>Table3[[#This Row],[RN Hours (excl. Admin, DON)]]/Table3[[#This Row],[MDS Census]]</f>
        <v>0.33298823790501553</v>
      </c>
      <c r="J156" s="3">
        <f t="shared" si="2"/>
        <v>364.38322222222223</v>
      </c>
      <c r="K156" s="3">
        <f>SUM(Table3[[#This Row],[RN Hours (excl. Admin, DON)]], Table3[[#This Row],[LPN Hours (excl. Admin)]], Table3[[#This Row],[CNA Hours]], Table3[[#This Row],[NA TR Hours]], Table3[[#This Row],[Med Aide/Tech Hours]])</f>
        <v>322.65266666666668</v>
      </c>
      <c r="L156" s="3">
        <f>SUM(Table3[[#This Row],[RN Hours (excl. Admin, DON)]:[RN DON Hours]])</f>
        <v>59.144111111111108</v>
      </c>
      <c r="M156" s="3">
        <v>33.343222222222224</v>
      </c>
      <c r="N156" s="3">
        <v>20.526999999999994</v>
      </c>
      <c r="O156" s="3">
        <v>5.2738888888888891</v>
      </c>
      <c r="P156" s="3">
        <f>SUM(Table3[[#This Row],[LPN Hours (excl. Admin)]:[LPN Admin Hours]])</f>
        <v>111.86144444444446</v>
      </c>
      <c r="Q156" s="3">
        <v>95.931777777777782</v>
      </c>
      <c r="R156" s="3">
        <v>15.92966666666667</v>
      </c>
      <c r="S156" s="3">
        <f>SUM(Table3[[#This Row],[CNA Hours]], Table3[[#This Row],[NA TR Hours]], Table3[[#This Row],[Med Aide/Tech Hours]])</f>
        <v>193.37766666666667</v>
      </c>
      <c r="T156" s="3">
        <v>172.41555555555556</v>
      </c>
      <c r="U156" s="3">
        <v>13.878666666666666</v>
      </c>
      <c r="V156" s="3">
        <v>7.0834444444444458</v>
      </c>
      <c r="W156" s="3">
        <f>SUM(Table3[[#This Row],[RN Hours Contract]:[Med Aide Hours Contract]])</f>
        <v>0.18888888888888888</v>
      </c>
      <c r="X156" s="3">
        <v>0.14444444444444443</v>
      </c>
      <c r="Y156" s="3">
        <v>0</v>
      </c>
      <c r="Z156" s="3">
        <v>0</v>
      </c>
      <c r="AA156" s="3">
        <v>0</v>
      </c>
      <c r="AB156" s="3">
        <v>4.4444444444444446E-2</v>
      </c>
      <c r="AC156" s="3">
        <v>0</v>
      </c>
      <c r="AD156" s="3">
        <v>0</v>
      </c>
      <c r="AE156" s="3">
        <v>0</v>
      </c>
      <c r="AF156" t="s">
        <v>154</v>
      </c>
      <c r="AG156" s="13">
        <v>4</v>
      </c>
      <c r="AQ156"/>
    </row>
    <row r="157" spans="1:43" x14ac:dyDescent="0.2">
      <c r="A157" t="s">
        <v>273</v>
      </c>
      <c r="B157" t="s">
        <v>427</v>
      </c>
      <c r="C157" t="s">
        <v>563</v>
      </c>
      <c r="D157" t="s">
        <v>694</v>
      </c>
      <c r="E157" s="3">
        <v>120.8</v>
      </c>
      <c r="F157" s="3">
        <f>Table3[[#This Row],[Total Hours Nurse Staffing]]/Table3[[#This Row],[MDS Census]]</f>
        <v>3.6843975349521707</v>
      </c>
      <c r="G157" s="3">
        <f>Table3[[#This Row],[Total Direct Care Staff Hours]]/Table3[[#This Row],[MDS Census]]</f>
        <v>3.4622111846946289</v>
      </c>
      <c r="H157" s="3">
        <f>Table3[[#This Row],[Total RN Hours (w/ Admin, DON)]]/Table3[[#This Row],[MDS Census]]</f>
        <v>0.62543874172185432</v>
      </c>
      <c r="I157" s="3">
        <f>Table3[[#This Row],[RN Hours (excl. Admin, DON)]]/Table3[[#This Row],[MDS Census]]</f>
        <v>0.40325239146431197</v>
      </c>
      <c r="J157" s="3">
        <f t="shared" si="2"/>
        <v>445.07522222222224</v>
      </c>
      <c r="K157" s="3">
        <f>SUM(Table3[[#This Row],[RN Hours (excl. Admin, DON)]], Table3[[#This Row],[LPN Hours (excl. Admin)]], Table3[[#This Row],[CNA Hours]], Table3[[#This Row],[NA TR Hours]], Table3[[#This Row],[Med Aide/Tech Hours]])</f>
        <v>418.23511111111117</v>
      </c>
      <c r="L157" s="3">
        <f>SUM(Table3[[#This Row],[RN Hours (excl. Admin, DON)]:[RN DON Hours]])</f>
        <v>75.552999999999997</v>
      </c>
      <c r="M157" s="3">
        <v>48.712888888888884</v>
      </c>
      <c r="N157" s="3">
        <v>21.240111111111112</v>
      </c>
      <c r="O157" s="3">
        <v>5.6</v>
      </c>
      <c r="P157" s="3">
        <f>SUM(Table3[[#This Row],[LPN Hours (excl. Admin)]:[LPN Admin Hours]])</f>
        <v>106.23177777777778</v>
      </c>
      <c r="Q157" s="3">
        <v>106.23177777777778</v>
      </c>
      <c r="R157" s="3">
        <v>0</v>
      </c>
      <c r="S157" s="3">
        <f>SUM(Table3[[#This Row],[CNA Hours]], Table3[[#This Row],[NA TR Hours]], Table3[[#This Row],[Med Aide/Tech Hours]])</f>
        <v>263.29044444444446</v>
      </c>
      <c r="T157" s="3">
        <v>220.51233333333334</v>
      </c>
      <c r="U157" s="3">
        <v>33.024555555555565</v>
      </c>
      <c r="V157" s="3">
        <v>9.7535555555555522</v>
      </c>
      <c r="W157" s="3">
        <f>SUM(Table3[[#This Row],[RN Hours Contract]:[Med Aide Hours Contract]])</f>
        <v>110.66422222222224</v>
      </c>
      <c r="X157" s="3">
        <v>15.898444444444445</v>
      </c>
      <c r="Y157" s="3">
        <v>0</v>
      </c>
      <c r="Z157" s="3">
        <v>0</v>
      </c>
      <c r="AA157" s="3">
        <v>31.812444444444449</v>
      </c>
      <c r="AB157" s="3">
        <v>0</v>
      </c>
      <c r="AC157" s="3">
        <v>62.869444444444447</v>
      </c>
      <c r="AD157" s="3">
        <v>8.3888888888888888E-2</v>
      </c>
      <c r="AE157" s="3">
        <v>0</v>
      </c>
      <c r="AF157" t="s">
        <v>155</v>
      </c>
      <c r="AG157" s="13">
        <v>4</v>
      </c>
      <c r="AQ157"/>
    </row>
    <row r="158" spans="1:43" x14ac:dyDescent="0.2">
      <c r="A158" t="s">
        <v>273</v>
      </c>
      <c r="B158" t="s">
        <v>428</v>
      </c>
      <c r="C158" t="s">
        <v>659</v>
      </c>
      <c r="D158" t="s">
        <v>792</v>
      </c>
      <c r="E158" s="3">
        <v>57.477777777777774</v>
      </c>
      <c r="F158" s="3">
        <f>Table3[[#This Row],[Total Hours Nurse Staffing]]/Table3[[#This Row],[MDS Census]]</f>
        <v>3.8051150202976993</v>
      </c>
      <c r="G158" s="3">
        <f>Table3[[#This Row],[Total Direct Care Staff Hours]]/Table3[[#This Row],[MDS Census]]</f>
        <v>3.4812217282041367</v>
      </c>
      <c r="H158" s="3">
        <f>Table3[[#This Row],[Total RN Hours (w/ Admin, DON)]]/Table3[[#This Row],[MDS Census]]</f>
        <v>0.48661318383916491</v>
      </c>
      <c r="I158" s="3">
        <f>Table3[[#This Row],[RN Hours (excl. Admin, DON)]]/Table3[[#This Row],[MDS Census]]</f>
        <v>0.16271989174560217</v>
      </c>
      <c r="J158" s="3">
        <f t="shared" si="2"/>
        <v>218.70955555555554</v>
      </c>
      <c r="K158" s="3">
        <f>SUM(Table3[[#This Row],[RN Hours (excl. Admin, DON)]], Table3[[#This Row],[LPN Hours (excl. Admin)]], Table3[[#This Row],[CNA Hours]], Table3[[#This Row],[NA TR Hours]], Table3[[#This Row],[Med Aide/Tech Hours]])</f>
        <v>200.09288888888887</v>
      </c>
      <c r="L158" s="3">
        <f>SUM(Table3[[#This Row],[RN Hours (excl. Admin, DON)]:[RN DON Hours]])</f>
        <v>27.969444444444445</v>
      </c>
      <c r="M158" s="3">
        <v>9.3527777777777779</v>
      </c>
      <c r="N158" s="3">
        <v>11.827777777777778</v>
      </c>
      <c r="O158" s="3">
        <v>6.7888888888888888</v>
      </c>
      <c r="P158" s="3">
        <f>SUM(Table3[[#This Row],[LPN Hours (excl. Admin)]:[LPN Admin Hours]])</f>
        <v>31.466666666666665</v>
      </c>
      <c r="Q158" s="3">
        <v>31.466666666666665</v>
      </c>
      <c r="R158" s="3">
        <v>0</v>
      </c>
      <c r="S158" s="3">
        <f>SUM(Table3[[#This Row],[CNA Hours]], Table3[[#This Row],[NA TR Hours]], Table3[[#This Row],[Med Aide/Tech Hours]])</f>
        <v>159.27344444444444</v>
      </c>
      <c r="T158" s="3">
        <v>110.56066666666666</v>
      </c>
      <c r="U158" s="3">
        <v>14.376666666666667</v>
      </c>
      <c r="V158" s="3">
        <v>34.336111111111109</v>
      </c>
      <c r="W158" s="3">
        <f>SUM(Table3[[#This Row],[RN Hours Contract]:[Med Aide Hours Contract]])</f>
        <v>0</v>
      </c>
      <c r="X158" s="3">
        <v>0</v>
      </c>
      <c r="Y158" s="3">
        <v>0</v>
      </c>
      <c r="Z158" s="3">
        <v>0</v>
      </c>
      <c r="AA158" s="3">
        <v>0</v>
      </c>
      <c r="AB158" s="3">
        <v>0</v>
      </c>
      <c r="AC158" s="3">
        <v>0</v>
      </c>
      <c r="AD158" s="3">
        <v>0</v>
      </c>
      <c r="AE158" s="3">
        <v>0</v>
      </c>
      <c r="AF158" t="s">
        <v>156</v>
      </c>
      <c r="AG158" s="13">
        <v>4</v>
      </c>
      <c r="AQ158"/>
    </row>
    <row r="159" spans="1:43" x14ac:dyDescent="0.2">
      <c r="A159" t="s">
        <v>273</v>
      </c>
      <c r="B159" t="s">
        <v>429</v>
      </c>
      <c r="C159" t="s">
        <v>618</v>
      </c>
      <c r="D159" t="s">
        <v>726</v>
      </c>
      <c r="E159" s="3">
        <v>41.022222222222226</v>
      </c>
      <c r="F159" s="3">
        <f>Table3[[#This Row],[Total Hours Nurse Staffing]]/Table3[[#This Row],[MDS Census]]</f>
        <v>4.4850487540628379</v>
      </c>
      <c r="G159" s="3">
        <f>Table3[[#This Row],[Total Direct Care Staff Hours]]/Table3[[#This Row],[MDS Census]]</f>
        <v>3.8068580715059586</v>
      </c>
      <c r="H159" s="3">
        <f>Table3[[#This Row],[Total RN Hours (w/ Admin, DON)]]/Table3[[#This Row],[MDS Census]]</f>
        <v>1.049035752979415</v>
      </c>
      <c r="I159" s="3">
        <f>Table3[[#This Row],[RN Hours (excl. Admin, DON)]]/Table3[[#This Row],[MDS Census]]</f>
        <v>0.51177139761646795</v>
      </c>
      <c r="J159" s="3">
        <f t="shared" si="2"/>
        <v>183.98666666666665</v>
      </c>
      <c r="K159" s="3">
        <f>SUM(Table3[[#This Row],[RN Hours (excl. Admin, DON)]], Table3[[#This Row],[LPN Hours (excl. Admin)]], Table3[[#This Row],[CNA Hours]], Table3[[#This Row],[NA TR Hours]], Table3[[#This Row],[Med Aide/Tech Hours]])</f>
        <v>156.16577777777778</v>
      </c>
      <c r="L159" s="3">
        <f>SUM(Table3[[#This Row],[RN Hours (excl. Admin, DON)]:[RN DON Hours]])</f>
        <v>43.033777777777779</v>
      </c>
      <c r="M159" s="3">
        <v>20.994</v>
      </c>
      <c r="N159" s="3">
        <v>16.350888888888889</v>
      </c>
      <c r="O159" s="3">
        <v>5.6888888888888891</v>
      </c>
      <c r="P159" s="3">
        <f>SUM(Table3[[#This Row],[LPN Hours (excl. Admin)]:[LPN Admin Hours]])</f>
        <v>35.37811111111111</v>
      </c>
      <c r="Q159" s="3">
        <v>29.597000000000001</v>
      </c>
      <c r="R159" s="3">
        <v>5.7811111111111106</v>
      </c>
      <c r="S159" s="3">
        <f>SUM(Table3[[#This Row],[CNA Hours]], Table3[[#This Row],[NA TR Hours]], Table3[[#This Row],[Med Aide/Tech Hours]])</f>
        <v>105.57477777777777</v>
      </c>
      <c r="T159" s="3">
        <v>105.57477777777777</v>
      </c>
      <c r="U159" s="3">
        <v>0</v>
      </c>
      <c r="V159" s="3">
        <v>0</v>
      </c>
      <c r="W159" s="3">
        <f>SUM(Table3[[#This Row],[RN Hours Contract]:[Med Aide Hours Contract]])</f>
        <v>0</v>
      </c>
      <c r="X159" s="3">
        <v>0</v>
      </c>
      <c r="Y159" s="3">
        <v>0</v>
      </c>
      <c r="Z159" s="3">
        <v>0</v>
      </c>
      <c r="AA159" s="3">
        <v>0</v>
      </c>
      <c r="AB159" s="3">
        <v>0</v>
      </c>
      <c r="AC159" s="3">
        <v>0</v>
      </c>
      <c r="AD159" s="3">
        <v>0</v>
      </c>
      <c r="AE159" s="3">
        <v>0</v>
      </c>
      <c r="AF159" t="s">
        <v>157</v>
      </c>
      <c r="AG159" s="13">
        <v>4</v>
      </c>
      <c r="AQ159"/>
    </row>
    <row r="160" spans="1:43" x14ac:dyDescent="0.2">
      <c r="A160" t="s">
        <v>273</v>
      </c>
      <c r="B160" t="s">
        <v>430</v>
      </c>
      <c r="C160" t="s">
        <v>563</v>
      </c>
      <c r="D160" t="s">
        <v>694</v>
      </c>
      <c r="E160" s="3">
        <v>39.833333333333336</v>
      </c>
      <c r="F160" s="3">
        <f>Table3[[#This Row],[Total Hours Nurse Staffing]]/Table3[[#This Row],[MDS Census]]</f>
        <v>4.4833305439330546</v>
      </c>
      <c r="G160" s="3">
        <f>Table3[[#This Row],[Total Direct Care Staff Hours]]/Table3[[#This Row],[MDS Census]]</f>
        <v>3.9712496513249649</v>
      </c>
      <c r="H160" s="3">
        <f>Table3[[#This Row],[Total RN Hours (w/ Admin, DON)]]/Table3[[#This Row],[MDS Census]]</f>
        <v>1.2185020920502092</v>
      </c>
      <c r="I160" s="3">
        <f>Table3[[#This Row],[RN Hours (excl. Admin, DON)]]/Table3[[#This Row],[MDS Census]]</f>
        <v>0.71599999999999997</v>
      </c>
      <c r="J160" s="3">
        <f t="shared" si="2"/>
        <v>178.58600000000001</v>
      </c>
      <c r="K160" s="3">
        <f>SUM(Table3[[#This Row],[RN Hours (excl. Admin, DON)]], Table3[[#This Row],[LPN Hours (excl. Admin)]], Table3[[#This Row],[CNA Hours]], Table3[[#This Row],[NA TR Hours]], Table3[[#This Row],[Med Aide/Tech Hours]])</f>
        <v>158.18811111111111</v>
      </c>
      <c r="L160" s="3">
        <f>SUM(Table3[[#This Row],[RN Hours (excl. Admin, DON)]:[RN DON Hours]])</f>
        <v>48.536999999999999</v>
      </c>
      <c r="M160" s="3">
        <v>28.520666666666667</v>
      </c>
      <c r="N160" s="3">
        <v>14.666333333333331</v>
      </c>
      <c r="O160" s="3">
        <v>5.35</v>
      </c>
      <c r="P160" s="3">
        <f>SUM(Table3[[#This Row],[LPN Hours (excl. Admin)]:[LPN Admin Hours]])</f>
        <v>38.082111111111118</v>
      </c>
      <c r="Q160" s="3">
        <v>37.70055555555556</v>
      </c>
      <c r="R160" s="3">
        <v>0.38155555555555559</v>
      </c>
      <c r="S160" s="3">
        <f>SUM(Table3[[#This Row],[CNA Hours]], Table3[[#This Row],[NA TR Hours]], Table3[[#This Row],[Med Aide/Tech Hours]])</f>
        <v>91.966888888888903</v>
      </c>
      <c r="T160" s="3">
        <v>60.329555555555551</v>
      </c>
      <c r="U160" s="3">
        <v>0.38333333333333336</v>
      </c>
      <c r="V160" s="3">
        <v>31.254000000000016</v>
      </c>
      <c r="W160" s="3">
        <f>SUM(Table3[[#This Row],[RN Hours Contract]:[Med Aide Hours Contract]])</f>
        <v>0</v>
      </c>
      <c r="X160" s="3">
        <v>0</v>
      </c>
      <c r="Y160" s="3">
        <v>0</v>
      </c>
      <c r="Z160" s="3">
        <v>0</v>
      </c>
      <c r="AA160" s="3">
        <v>0</v>
      </c>
      <c r="AB160" s="3">
        <v>0</v>
      </c>
      <c r="AC160" s="3">
        <v>0</v>
      </c>
      <c r="AD160" s="3">
        <v>0</v>
      </c>
      <c r="AE160" s="3">
        <v>0</v>
      </c>
      <c r="AF160" t="s">
        <v>158</v>
      </c>
      <c r="AG160" s="13">
        <v>4</v>
      </c>
      <c r="AQ160"/>
    </row>
    <row r="161" spans="1:43" x14ac:dyDescent="0.2">
      <c r="A161" t="s">
        <v>273</v>
      </c>
      <c r="B161" t="s">
        <v>431</v>
      </c>
      <c r="C161" t="s">
        <v>597</v>
      </c>
      <c r="D161" t="s">
        <v>759</v>
      </c>
      <c r="E161" s="3">
        <v>64</v>
      </c>
      <c r="F161" s="3">
        <f>Table3[[#This Row],[Total Hours Nurse Staffing]]/Table3[[#This Row],[MDS Census]]</f>
        <v>3.8972552083333336</v>
      </c>
      <c r="G161" s="3">
        <f>Table3[[#This Row],[Total Direct Care Staff Hours]]/Table3[[#This Row],[MDS Census]]</f>
        <v>3.3722309027777779</v>
      </c>
      <c r="H161" s="3">
        <f>Table3[[#This Row],[Total RN Hours (w/ Admin, DON)]]/Table3[[#This Row],[MDS Census]]</f>
        <v>0.54207986111111117</v>
      </c>
      <c r="I161" s="3">
        <f>Table3[[#This Row],[RN Hours (excl. Admin, DON)]]/Table3[[#This Row],[MDS Census]]</f>
        <v>0.21664583333333334</v>
      </c>
      <c r="J161" s="3">
        <f t="shared" si="2"/>
        <v>249.42433333333335</v>
      </c>
      <c r="K161" s="3">
        <f>SUM(Table3[[#This Row],[RN Hours (excl. Admin, DON)]], Table3[[#This Row],[LPN Hours (excl. Admin)]], Table3[[#This Row],[CNA Hours]], Table3[[#This Row],[NA TR Hours]], Table3[[#This Row],[Med Aide/Tech Hours]])</f>
        <v>215.82277777777779</v>
      </c>
      <c r="L161" s="3">
        <f>SUM(Table3[[#This Row],[RN Hours (excl. Admin, DON)]:[RN DON Hours]])</f>
        <v>34.693111111111115</v>
      </c>
      <c r="M161" s="3">
        <v>13.865333333333334</v>
      </c>
      <c r="N161" s="3">
        <v>15.672222222222222</v>
      </c>
      <c r="O161" s="3">
        <v>5.1555555555555559</v>
      </c>
      <c r="P161" s="3">
        <f>SUM(Table3[[#This Row],[LPN Hours (excl. Admin)]:[LPN Admin Hours]])</f>
        <v>41.327555555555563</v>
      </c>
      <c r="Q161" s="3">
        <v>28.553777777777778</v>
      </c>
      <c r="R161" s="3">
        <v>12.773777777777784</v>
      </c>
      <c r="S161" s="3">
        <f>SUM(Table3[[#This Row],[CNA Hours]], Table3[[#This Row],[NA TR Hours]], Table3[[#This Row],[Med Aide/Tech Hours]])</f>
        <v>173.40366666666668</v>
      </c>
      <c r="T161" s="3">
        <v>106.68266666666668</v>
      </c>
      <c r="U161" s="3">
        <v>41.368444444444435</v>
      </c>
      <c r="V161" s="3">
        <v>25.352555555555561</v>
      </c>
      <c r="W161" s="3">
        <f>SUM(Table3[[#This Row],[RN Hours Contract]:[Med Aide Hours Contract]])</f>
        <v>0</v>
      </c>
      <c r="X161" s="3">
        <v>0</v>
      </c>
      <c r="Y161" s="3">
        <v>0</v>
      </c>
      <c r="Z161" s="3">
        <v>0</v>
      </c>
      <c r="AA161" s="3">
        <v>0</v>
      </c>
      <c r="AB161" s="3">
        <v>0</v>
      </c>
      <c r="AC161" s="3">
        <v>0</v>
      </c>
      <c r="AD161" s="3">
        <v>0</v>
      </c>
      <c r="AE161" s="3">
        <v>0</v>
      </c>
      <c r="AF161" t="s">
        <v>159</v>
      </c>
      <c r="AG161" s="13">
        <v>4</v>
      </c>
      <c r="AQ161"/>
    </row>
    <row r="162" spans="1:43" x14ac:dyDescent="0.2">
      <c r="A162" t="s">
        <v>273</v>
      </c>
      <c r="B162" t="s">
        <v>432</v>
      </c>
      <c r="C162" t="s">
        <v>626</v>
      </c>
      <c r="D162" t="s">
        <v>774</v>
      </c>
      <c r="E162" s="3">
        <v>65.988888888888894</v>
      </c>
      <c r="F162" s="3">
        <f>Table3[[#This Row],[Total Hours Nurse Staffing]]/Table3[[#This Row],[MDS Census]]</f>
        <v>3.1312561037211646</v>
      </c>
      <c r="G162" s="3">
        <f>Table3[[#This Row],[Total Direct Care Staff Hours]]/Table3[[#This Row],[MDS Census]]</f>
        <v>2.8085974069708701</v>
      </c>
      <c r="H162" s="3">
        <f>Table3[[#This Row],[Total RN Hours (w/ Admin, DON)]]/Table3[[#This Row],[MDS Census]]</f>
        <v>0.51783801986866473</v>
      </c>
      <c r="I162" s="3">
        <f>Table3[[#This Row],[RN Hours (excl. Admin, DON)]]/Table3[[#This Row],[MDS Census]]</f>
        <v>0.25960599427513048</v>
      </c>
      <c r="J162" s="3">
        <f t="shared" si="2"/>
        <v>206.62811111111108</v>
      </c>
      <c r="K162" s="3">
        <f>SUM(Table3[[#This Row],[RN Hours (excl. Admin, DON)]], Table3[[#This Row],[LPN Hours (excl. Admin)]], Table3[[#This Row],[CNA Hours]], Table3[[#This Row],[NA TR Hours]], Table3[[#This Row],[Med Aide/Tech Hours]])</f>
        <v>185.3362222222222</v>
      </c>
      <c r="L162" s="3">
        <f>SUM(Table3[[#This Row],[RN Hours (excl. Admin, DON)]:[RN DON Hours]])</f>
        <v>34.171555555555557</v>
      </c>
      <c r="M162" s="3">
        <v>17.13111111111111</v>
      </c>
      <c r="N162" s="3">
        <v>11.351555555555557</v>
      </c>
      <c r="O162" s="3">
        <v>5.6888888888888891</v>
      </c>
      <c r="P162" s="3">
        <f>SUM(Table3[[#This Row],[LPN Hours (excl. Admin)]:[LPN Admin Hours]])</f>
        <v>51.844888888888889</v>
      </c>
      <c r="Q162" s="3">
        <v>47.593444444444444</v>
      </c>
      <c r="R162" s="3">
        <v>4.2514444444444441</v>
      </c>
      <c r="S162" s="3">
        <f>SUM(Table3[[#This Row],[CNA Hours]], Table3[[#This Row],[NA TR Hours]], Table3[[#This Row],[Med Aide/Tech Hours]])</f>
        <v>120.61166666666665</v>
      </c>
      <c r="T162" s="3">
        <v>93.158888888888882</v>
      </c>
      <c r="U162" s="3">
        <v>0</v>
      </c>
      <c r="V162" s="3">
        <v>27.452777777777772</v>
      </c>
      <c r="W162" s="3">
        <f>SUM(Table3[[#This Row],[RN Hours Contract]:[Med Aide Hours Contract]])</f>
        <v>0</v>
      </c>
      <c r="X162" s="3">
        <v>0</v>
      </c>
      <c r="Y162" s="3">
        <v>0</v>
      </c>
      <c r="Z162" s="3">
        <v>0</v>
      </c>
      <c r="AA162" s="3">
        <v>0</v>
      </c>
      <c r="AB162" s="3">
        <v>0</v>
      </c>
      <c r="AC162" s="3">
        <v>0</v>
      </c>
      <c r="AD162" s="3">
        <v>0</v>
      </c>
      <c r="AE162" s="3">
        <v>0</v>
      </c>
      <c r="AF162" t="s">
        <v>160</v>
      </c>
      <c r="AG162" s="13">
        <v>4</v>
      </c>
      <c r="AQ162"/>
    </row>
    <row r="163" spans="1:43" x14ac:dyDescent="0.2">
      <c r="A163" t="s">
        <v>273</v>
      </c>
      <c r="B163" t="s">
        <v>433</v>
      </c>
      <c r="C163" t="s">
        <v>563</v>
      </c>
      <c r="D163" t="s">
        <v>694</v>
      </c>
      <c r="E163" s="3">
        <v>34.544444444444444</v>
      </c>
      <c r="F163" s="3">
        <f>Table3[[#This Row],[Total Hours Nurse Staffing]]/Table3[[#This Row],[MDS Census]]</f>
        <v>7.0121260855580578</v>
      </c>
      <c r="G163" s="3">
        <f>Table3[[#This Row],[Total Direct Care Staff Hours]]/Table3[[#This Row],[MDS Census]]</f>
        <v>5.6220971373431974</v>
      </c>
      <c r="H163" s="3">
        <f>Table3[[#This Row],[Total RN Hours (w/ Admin, DON)]]/Table3[[#This Row],[MDS Census]]</f>
        <v>1.7163074943711802</v>
      </c>
      <c r="I163" s="3">
        <f>Table3[[#This Row],[RN Hours (excl. Admin, DON)]]/Table3[[#This Row],[MDS Census]]</f>
        <v>0.48504342232229014</v>
      </c>
      <c r="J163" s="3">
        <f t="shared" si="2"/>
        <v>242.23000000000002</v>
      </c>
      <c r="K163" s="3">
        <f>SUM(Table3[[#This Row],[RN Hours (excl. Admin, DON)]], Table3[[#This Row],[LPN Hours (excl. Admin)]], Table3[[#This Row],[CNA Hours]], Table3[[#This Row],[NA TR Hours]], Table3[[#This Row],[Med Aide/Tech Hours]])</f>
        <v>194.21222222222224</v>
      </c>
      <c r="L163" s="3">
        <f>SUM(Table3[[#This Row],[RN Hours (excl. Admin, DON)]:[RN DON Hours]])</f>
        <v>59.288888888888884</v>
      </c>
      <c r="M163" s="3">
        <v>16.755555555555556</v>
      </c>
      <c r="N163" s="3">
        <v>36.844444444444434</v>
      </c>
      <c r="O163" s="3">
        <v>5.6888888888888891</v>
      </c>
      <c r="P163" s="3">
        <f>SUM(Table3[[#This Row],[LPN Hours (excl. Admin)]:[LPN Admin Hours]])</f>
        <v>55.132222222222225</v>
      </c>
      <c r="Q163" s="3">
        <v>49.647777777777783</v>
      </c>
      <c r="R163" s="3">
        <v>5.4844444444444438</v>
      </c>
      <c r="S163" s="3">
        <f>SUM(Table3[[#This Row],[CNA Hours]], Table3[[#This Row],[NA TR Hours]], Table3[[#This Row],[Med Aide/Tech Hours]])</f>
        <v>127.8088888888889</v>
      </c>
      <c r="T163" s="3">
        <v>113.75222222222223</v>
      </c>
      <c r="U163" s="3">
        <v>0</v>
      </c>
      <c r="V163" s="3">
        <v>14.056666666666668</v>
      </c>
      <c r="W163" s="3">
        <f>SUM(Table3[[#This Row],[RN Hours Contract]:[Med Aide Hours Contract]])</f>
        <v>0</v>
      </c>
      <c r="X163" s="3">
        <v>0</v>
      </c>
      <c r="Y163" s="3">
        <v>0</v>
      </c>
      <c r="Z163" s="3">
        <v>0</v>
      </c>
      <c r="AA163" s="3">
        <v>0</v>
      </c>
      <c r="AB163" s="3">
        <v>0</v>
      </c>
      <c r="AC163" s="3">
        <v>0</v>
      </c>
      <c r="AD163" s="3">
        <v>0</v>
      </c>
      <c r="AE163" s="3">
        <v>0</v>
      </c>
      <c r="AF163" t="s">
        <v>161</v>
      </c>
      <c r="AG163" s="13">
        <v>4</v>
      </c>
      <c r="AQ163"/>
    </row>
    <row r="164" spans="1:43" x14ac:dyDescent="0.2">
      <c r="A164" t="s">
        <v>273</v>
      </c>
      <c r="B164" t="s">
        <v>434</v>
      </c>
      <c r="C164" t="s">
        <v>563</v>
      </c>
      <c r="D164" t="s">
        <v>694</v>
      </c>
      <c r="E164" s="3">
        <v>74.811111111111117</v>
      </c>
      <c r="F164" s="3">
        <f>Table3[[#This Row],[Total Hours Nurse Staffing]]/Table3[[#This Row],[MDS Census]]</f>
        <v>3.5069345017080051</v>
      </c>
      <c r="G164" s="3">
        <f>Table3[[#This Row],[Total Direct Care Staff Hours]]/Table3[[#This Row],[MDS Census]]</f>
        <v>3.1987137977127573</v>
      </c>
      <c r="H164" s="3">
        <f>Table3[[#This Row],[Total RN Hours (w/ Admin, DON)]]/Table3[[#This Row],[MDS Census]]</f>
        <v>0.45286499331650082</v>
      </c>
      <c r="I164" s="3">
        <f>Table3[[#This Row],[RN Hours (excl. Admin, DON)]]/Table3[[#This Row],[MDS Census]]</f>
        <v>0.23869597504826973</v>
      </c>
      <c r="J164" s="3">
        <f t="shared" si="2"/>
        <v>262.35766666666666</v>
      </c>
      <c r="K164" s="3">
        <f>SUM(Table3[[#This Row],[RN Hours (excl. Admin, DON)]], Table3[[#This Row],[LPN Hours (excl. Admin)]], Table3[[#This Row],[CNA Hours]], Table3[[#This Row],[NA TR Hours]], Table3[[#This Row],[Med Aide/Tech Hours]])</f>
        <v>239.29933333333329</v>
      </c>
      <c r="L164" s="3">
        <f>SUM(Table3[[#This Row],[RN Hours (excl. Admin, DON)]:[RN DON Hours]])</f>
        <v>33.879333333333335</v>
      </c>
      <c r="M164" s="3">
        <v>17.857111111111113</v>
      </c>
      <c r="N164" s="3">
        <v>10.388888888888889</v>
      </c>
      <c r="O164" s="3">
        <v>5.6333333333333337</v>
      </c>
      <c r="P164" s="3">
        <f>SUM(Table3[[#This Row],[LPN Hours (excl. Admin)]:[LPN Admin Hours]])</f>
        <v>81.442222222222227</v>
      </c>
      <c r="Q164" s="3">
        <v>74.406111111111116</v>
      </c>
      <c r="R164" s="3">
        <v>7.0361111111111114</v>
      </c>
      <c r="S164" s="3">
        <f>SUM(Table3[[#This Row],[CNA Hours]], Table3[[#This Row],[NA TR Hours]], Table3[[#This Row],[Med Aide/Tech Hours]])</f>
        <v>147.03611111111107</v>
      </c>
      <c r="T164" s="3">
        <v>119.76066666666665</v>
      </c>
      <c r="U164" s="3">
        <v>16.681222222222214</v>
      </c>
      <c r="V164" s="3">
        <v>10.594222222222221</v>
      </c>
      <c r="W164" s="3">
        <f>SUM(Table3[[#This Row],[RN Hours Contract]:[Med Aide Hours Contract]])</f>
        <v>0.1</v>
      </c>
      <c r="X164" s="3">
        <v>5.5555555555555552E-2</v>
      </c>
      <c r="Y164" s="3">
        <v>0</v>
      </c>
      <c r="Z164" s="3">
        <v>0</v>
      </c>
      <c r="AA164" s="3">
        <v>0</v>
      </c>
      <c r="AB164" s="3">
        <v>4.4444444444444446E-2</v>
      </c>
      <c r="AC164" s="3">
        <v>0</v>
      </c>
      <c r="AD164" s="3">
        <v>0</v>
      </c>
      <c r="AE164" s="3">
        <v>0</v>
      </c>
      <c r="AF164" t="s">
        <v>162</v>
      </c>
      <c r="AG164" s="13">
        <v>4</v>
      </c>
      <c r="AQ164"/>
    </row>
    <row r="165" spans="1:43" x14ac:dyDescent="0.2">
      <c r="A165" t="s">
        <v>273</v>
      </c>
      <c r="B165" t="s">
        <v>435</v>
      </c>
      <c r="C165" t="s">
        <v>624</v>
      </c>
      <c r="D165" t="s">
        <v>773</v>
      </c>
      <c r="E165" s="3">
        <v>73.86666666666666</v>
      </c>
      <c r="F165" s="3">
        <f>Table3[[#This Row],[Total Hours Nurse Staffing]]/Table3[[#This Row],[MDS Census]]</f>
        <v>3.2271811070998799</v>
      </c>
      <c r="G165" s="3">
        <f>Table3[[#This Row],[Total Direct Care Staff Hours]]/Table3[[#This Row],[MDS Census]]</f>
        <v>2.926162755716005</v>
      </c>
      <c r="H165" s="3">
        <f>Table3[[#This Row],[Total RN Hours (w/ Admin, DON)]]/Table3[[#This Row],[MDS Census]]</f>
        <v>0.47025421179302052</v>
      </c>
      <c r="I165" s="3">
        <f>Table3[[#This Row],[RN Hours (excl. Admin, DON)]]/Table3[[#This Row],[MDS Census]]</f>
        <v>0.31998345367027681</v>
      </c>
      <c r="J165" s="3">
        <f t="shared" si="2"/>
        <v>238.38111111111112</v>
      </c>
      <c r="K165" s="3">
        <f>SUM(Table3[[#This Row],[RN Hours (excl. Admin, DON)]], Table3[[#This Row],[LPN Hours (excl. Admin)]], Table3[[#This Row],[CNA Hours]], Table3[[#This Row],[NA TR Hours]], Table3[[#This Row],[Med Aide/Tech Hours]])</f>
        <v>216.14588888888889</v>
      </c>
      <c r="L165" s="3">
        <f>SUM(Table3[[#This Row],[RN Hours (excl. Admin, DON)]:[RN DON Hours]])</f>
        <v>34.736111111111114</v>
      </c>
      <c r="M165" s="3">
        <v>23.636111111111113</v>
      </c>
      <c r="N165" s="3">
        <v>5.5</v>
      </c>
      <c r="O165" s="3">
        <v>5.6</v>
      </c>
      <c r="P165" s="3">
        <f>SUM(Table3[[#This Row],[LPN Hours (excl. Admin)]:[LPN Admin Hours]])</f>
        <v>62.068444444444445</v>
      </c>
      <c r="Q165" s="3">
        <v>50.93322222222222</v>
      </c>
      <c r="R165" s="3">
        <v>11.135222222222223</v>
      </c>
      <c r="S165" s="3">
        <f>SUM(Table3[[#This Row],[CNA Hours]], Table3[[#This Row],[NA TR Hours]], Table3[[#This Row],[Med Aide/Tech Hours]])</f>
        <v>141.57655555555556</v>
      </c>
      <c r="T165" s="3">
        <v>141.57655555555556</v>
      </c>
      <c r="U165" s="3">
        <v>0</v>
      </c>
      <c r="V165" s="3">
        <v>0</v>
      </c>
      <c r="W165" s="3">
        <f>SUM(Table3[[#This Row],[RN Hours Contract]:[Med Aide Hours Contract]])</f>
        <v>0</v>
      </c>
      <c r="X165" s="3">
        <v>0</v>
      </c>
      <c r="Y165" s="3">
        <v>0</v>
      </c>
      <c r="Z165" s="3">
        <v>0</v>
      </c>
      <c r="AA165" s="3">
        <v>0</v>
      </c>
      <c r="AB165" s="3">
        <v>0</v>
      </c>
      <c r="AC165" s="3">
        <v>0</v>
      </c>
      <c r="AD165" s="3">
        <v>0</v>
      </c>
      <c r="AE165" s="3">
        <v>0</v>
      </c>
      <c r="AF165" t="s">
        <v>163</v>
      </c>
      <c r="AG165" s="13">
        <v>4</v>
      </c>
      <c r="AQ165"/>
    </row>
    <row r="166" spans="1:43" x14ac:dyDescent="0.2">
      <c r="A166" t="s">
        <v>273</v>
      </c>
      <c r="B166" t="s">
        <v>436</v>
      </c>
      <c r="C166" t="s">
        <v>546</v>
      </c>
      <c r="D166" t="s">
        <v>723</v>
      </c>
      <c r="E166" s="3">
        <v>87.166666666666671</v>
      </c>
      <c r="F166" s="3">
        <f>Table3[[#This Row],[Total Hours Nurse Staffing]]/Table3[[#This Row],[MDS Census]]</f>
        <v>3.7326500956022941</v>
      </c>
      <c r="G166" s="3">
        <f>Table3[[#This Row],[Total Direct Care Staff Hours]]/Table3[[#This Row],[MDS Census]]</f>
        <v>3.3189267049075841</v>
      </c>
      <c r="H166" s="3">
        <f>Table3[[#This Row],[Total RN Hours (w/ Admin, DON)]]/Table3[[#This Row],[MDS Census]]</f>
        <v>0.60126832377310391</v>
      </c>
      <c r="I166" s="3">
        <f>Table3[[#This Row],[RN Hours (excl. Admin, DON)]]/Table3[[#This Row],[MDS Census]]</f>
        <v>0.25042319949012104</v>
      </c>
      <c r="J166" s="3">
        <f t="shared" si="2"/>
        <v>325.36266666666666</v>
      </c>
      <c r="K166" s="3">
        <f>SUM(Table3[[#This Row],[RN Hours (excl. Admin, DON)]], Table3[[#This Row],[LPN Hours (excl. Admin)]], Table3[[#This Row],[CNA Hours]], Table3[[#This Row],[NA TR Hours]], Table3[[#This Row],[Med Aide/Tech Hours]])</f>
        <v>289.29977777777776</v>
      </c>
      <c r="L166" s="3">
        <f>SUM(Table3[[#This Row],[RN Hours (excl. Admin, DON)]:[RN DON Hours]])</f>
        <v>52.410555555555561</v>
      </c>
      <c r="M166" s="3">
        <v>21.828555555555553</v>
      </c>
      <c r="N166" s="3">
        <v>24.982000000000006</v>
      </c>
      <c r="O166" s="3">
        <v>5.6</v>
      </c>
      <c r="P166" s="3">
        <f>SUM(Table3[[#This Row],[LPN Hours (excl. Admin)]:[LPN Admin Hours]])</f>
        <v>63.406666666666666</v>
      </c>
      <c r="Q166" s="3">
        <v>57.925777777777775</v>
      </c>
      <c r="R166" s="3">
        <v>5.4808888888888889</v>
      </c>
      <c r="S166" s="3">
        <f>SUM(Table3[[#This Row],[CNA Hours]], Table3[[#This Row],[NA TR Hours]], Table3[[#This Row],[Med Aide/Tech Hours]])</f>
        <v>209.54544444444443</v>
      </c>
      <c r="T166" s="3">
        <v>186.67655555555555</v>
      </c>
      <c r="U166" s="3">
        <v>0</v>
      </c>
      <c r="V166" s="3">
        <v>22.868888888888886</v>
      </c>
      <c r="W166" s="3">
        <f>SUM(Table3[[#This Row],[RN Hours Contract]:[Med Aide Hours Contract]])</f>
        <v>0</v>
      </c>
      <c r="X166" s="3">
        <v>0</v>
      </c>
      <c r="Y166" s="3">
        <v>0</v>
      </c>
      <c r="Z166" s="3">
        <v>0</v>
      </c>
      <c r="AA166" s="3">
        <v>0</v>
      </c>
      <c r="AB166" s="3">
        <v>0</v>
      </c>
      <c r="AC166" s="3">
        <v>0</v>
      </c>
      <c r="AD166" s="3">
        <v>0</v>
      </c>
      <c r="AE166" s="3">
        <v>0</v>
      </c>
      <c r="AF166" t="s">
        <v>164</v>
      </c>
      <c r="AG166" s="13">
        <v>4</v>
      </c>
      <c r="AQ166"/>
    </row>
    <row r="167" spans="1:43" x14ac:dyDescent="0.2">
      <c r="A167" t="s">
        <v>273</v>
      </c>
      <c r="B167" t="s">
        <v>437</v>
      </c>
      <c r="C167" t="s">
        <v>663</v>
      </c>
      <c r="D167" t="s">
        <v>793</v>
      </c>
      <c r="E167" s="3">
        <v>56.31111111111111</v>
      </c>
      <c r="F167" s="3">
        <f>Table3[[#This Row],[Total Hours Nurse Staffing]]/Table3[[#This Row],[MDS Census]]</f>
        <v>3.9295974743488551</v>
      </c>
      <c r="G167" s="3">
        <f>Table3[[#This Row],[Total Direct Care Staff Hours]]/Table3[[#This Row],[MDS Census]]</f>
        <v>3.7817580899763219</v>
      </c>
      <c r="H167" s="3">
        <f>Table3[[#This Row],[Total RN Hours (w/ Admin, DON)]]/Table3[[#This Row],[MDS Census]]</f>
        <v>0.65127663772691391</v>
      </c>
      <c r="I167" s="3">
        <f>Table3[[#This Row],[RN Hours (excl. Admin, DON)]]/Table3[[#This Row],[MDS Census]]</f>
        <v>0.50343725335438039</v>
      </c>
      <c r="J167" s="3">
        <f t="shared" si="2"/>
        <v>221.27999999999997</v>
      </c>
      <c r="K167" s="3">
        <f>SUM(Table3[[#This Row],[RN Hours (excl. Admin, DON)]], Table3[[#This Row],[LPN Hours (excl. Admin)]], Table3[[#This Row],[CNA Hours]], Table3[[#This Row],[NA TR Hours]], Table3[[#This Row],[Med Aide/Tech Hours]])</f>
        <v>212.95499999999998</v>
      </c>
      <c r="L167" s="3">
        <f>SUM(Table3[[#This Row],[RN Hours (excl. Admin, DON)]:[RN DON Hours]])</f>
        <v>36.67411111111111</v>
      </c>
      <c r="M167" s="3">
        <v>28.34911111111111</v>
      </c>
      <c r="N167" s="3">
        <v>5.4111111111111097</v>
      </c>
      <c r="O167" s="3">
        <v>2.9138888888888888</v>
      </c>
      <c r="P167" s="3">
        <f>SUM(Table3[[#This Row],[LPN Hours (excl. Admin)]:[LPN Admin Hours]])</f>
        <v>45.396111111111111</v>
      </c>
      <c r="Q167" s="3">
        <v>45.396111111111111</v>
      </c>
      <c r="R167" s="3">
        <v>0</v>
      </c>
      <c r="S167" s="3">
        <f>SUM(Table3[[#This Row],[CNA Hours]], Table3[[#This Row],[NA TR Hours]], Table3[[#This Row],[Med Aide/Tech Hours]])</f>
        <v>139.20977777777776</v>
      </c>
      <c r="T167" s="3">
        <v>134.4181111111111</v>
      </c>
      <c r="U167" s="3">
        <v>0</v>
      </c>
      <c r="V167" s="3">
        <v>4.791666666666667</v>
      </c>
      <c r="W167" s="3">
        <f>SUM(Table3[[#This Row],[RN Hours Contract]:[Med Aide Hours Contract]])</f>
        <v>6.0972222222222223</v>
      </c>
      <c r="X167" s="3">
        <v>0</v>
      </c>
      <c r="Y167" s="3">
        <v>0</v>
      </c>
      <c r="Z167" s="3">
        <v>0</v>
      </c>
      <c r="AA167" s="3">
        <v>1.4944444444444445</v>
      </c>
      <c r="AB167" s="3">
        <v>0</v>
      </c>
      <c r="AC167" s="3">
        <v>4.4694444444444441</v>
      </c>
      <c r="AD167" s="3">
        <v>0</v>
      </c>
      <c r="AE167" s="3">
        <v>0.13333333333333333</v>
      </c>
      <c r="AF167" t="s">
        <v>165</v>
      </c>
      <c r="AG167" s="13">
        <v>4</v>
      </c>
      <c r="AQ167"/>
    </row>
    <row r="168" spans="1:43" x14ac:dyDescent="0.2">
      <c r="A168" t="s">
        <v>273</v>
      </c>
      <c r="B168" t="s">
        <v>438</v>
      </c>
      <c r="C168" t="s">
        <v>574</v>
      </c>
      <c r="D168" t="s">
        <v>735</v>
      </c>
      <c r="E168" s="3">
        <v>39.244444444444447</v>
      </c>
      <c r="F168" s="3">
        <f>Table3[[#This Row],[Total Hours Nurse Staffing]]/Table3[[#This Row],[MDS Census]]</f>
        <v>4.1256228765571912</v>
      </c>
      <c r="G168" s="3">
        <f>Table3[[#This Row],[Total Direct Care Staff Hours]]/Table3[[#This Row],[MDS Census]]</f>
        <v>3.5837938844847113</v>
      </c>
      <c r="H168" s="3">
        <f>Table3[[#This Row],[Total RN Hours (w/ Admin, DON)]]/Table3[[#This Row],[MDS Census]]</f>
        <v>0.84489241223103051</v>
      </c>
      <c r="I168" s="3">
        <f>Table3[[#This Row],[RN Hours (excl. Admin, DON)]]/Table3[[#This Row],[MDS Census]]</f>
        <v>0.30447904869762171</v>
      </c>
      <c r="J168" s="3">
        <f t="shared" si="2"/>
        <v>161.9077777777778</v>
      </c>
      <c r="K168" s="3">
        <f>SUM(Table3[[#This Row],[RN Hours (excl. Admin, DON)]], Table3[[#This Row],[LPN Hours (excl. Admin)]], Table3[[#This Row],[CNA Hours]], Table3[[#This Row],[NA TR Hours]], Table3[[#This Row],[Med Aide/Tech Hours]])</f>
        <v>140.64400000000001</v>
      </c>
      <c r="L168" s="3">
        <f>SUM(Table3[[#This Row],[RN Hours (excl. Admin, DON)]:[RN DON Hours]])</f>
        <v>33.157333333333334</v>
      </c>
      <c r="M168" s="3">
        <v>11.949111111111112</v>
      </c>
      <c r="N168" s="3">
        <v>15.519333333333336</v>
      </c>
      <c r="O168" s="3">
        <v>5.6888888888888891</v>
      </c>
      <c r="P168" s="3">
        <f>SUM(Table3[[#This Row],[LPN Hours (excl. Admin)]:[LPN Admin Hours]])</f>
        <v>40.977111111111114</v>
      </c>
      <c r="Q168" s="3">
        <v>40.921555555555557</v>
      </c>
      <c r="R168" s="3">
        <v>5.5555555555555552E-2</v>
      </c>
      <c r="S168" s="3">
        <f>SUM(Table3[[#This Row],[CNA Hours]], Table3[[#This Row],[NA TR Hours]], Table3[[#This Row],[Med Aide/Tech Hours]])</f>
        <v>87.773333333333341</v>
      </c>
      <c r="T168" s="3">
        <v>77.029555555555561</v>
      </c>
      <c r="U168" s="3">
        <v>10.743777777777773</v>
      </c>
      <c r="V168" s="3">
        <v>0</v>
      </c>
      <c r="W168" s="3">
        <f>SUM(Table3[[#This Row],[RN Hours Contract]:[Med Aide Hours Contract]])</f>
        <v>6.6666666666666666E-2</v>
      </c>
      <c r="X168" s="3">
        <v>1.1111111111111112E-2</v>
      </c>
      <c r="Y168" s="3">
        <v>0</v>
      </c>
      <c r="Z168" s="3">
        <v>0</v>
      </c>
      <c r="AA168" s="3">
        <v>0</v>
      </c>
      <c r="AB168" s="3">
        <v>5.5555555555555552E-2</v>
      </c>
      <c r="AC168" s="3">
        <v>0</v>
      </c>
      <c r="AD168" s="3">
        <v>0</v>
      </c>
      <c r="AE168" s="3">
        <v>0</v>
      </c>
      <c r="AF168" t="s">
        <v>166</v>
      </c>
      <c r="AG168" s="13">
        <v>4</v>
      </c>
      <c r="AQ168"/>
    </row>
    <row r="169" spans="1:43" x14ac:dyDescent="0.2">
      <c r="A169" t="s">
        <v>273</v>
      </c>
      <c r="B169" t="s">
        <v>439</v>
      </c>
      <c r="C169" t="s">
        <v>575</v>
      </c>
      <c r="D169" t="s">
        <v>794</v>
      </c>
      <c r="E169" s="3">
        <v>74.422222222222217</v>
      </c>
      <c r="F169" s="3">
        <f>Table3[[#This Row],[Total Hours Nurse Staffing]]/Table3[[#This Row],[MDS Census]]</f>
        <v>3.275964467005076</v>
      </c>
      <c r="G169" s="3">
        <f>Table3[[#This Row],[Total Direct Care Staff Hours]]/Table3[[#This Row],[MDS Census]]</f>
        <v>2.9648521946849802</v>
      </c>
      <c r="H169" s="3">
        <f>Table3[[#This Row],[Total RN Hours (w/ Admin, DON)]]/Table3[[#This Row],[MDS Census]]</f>
        <v>0.51075246342191716</v>
      </c>
      <c r="I169" s="3">
        <f>Table3[[#This Row],[RN Hours (excl. Admin, DON)]]/Table3[[#This Row],[MDS Census]]</f>
        <v>0.2030785309047477</v>
      </c>
      <c r="J169" s="3">
        <f t="shared" si="2"/>
        <v>243.80455555555554</v>
      </c>
      <c r="K169" s="3">
        <f>SUM(Table3[[#This Row],[RN Hours (excl. Admin, DON)]], Table3[[#This Row],[LPN Hours (excl. Admin)]], Table3[[#This Row],[CNA Hours]], Table3[[#This Row],[NA TR Hours]], Table3[[#This Row],[Med Aide/Tech Hours]])</f>
        <v>220.65088888888886</v>
      </c>
      <c r="L169" s="3">
        <f>SUM(Table3[[#This Row],[RN Hours (excl. Admin, DON)]:[RN DON Hours]])</f>
        <v>38.01133333333334</v>
      </c>
      <c r="M169" s="3">
        <v>15.113555555555555</v>
      </c>
      <c r="N169" s="3">
        <v>18.631111111111117</v>
      </c>
      <c r="O169" s="3">
        <v>4.2666666666666666</v>
      </c>
      <c r="P169" s="3">
        <f>SUM(Table3[[#This Row],[LPN Hours (excl. Admin)]:[LPN Admin Hours]])</f>
        <v>32.357666666666667</v>
      </c>
      <c r="Q169" s="3">
        <v>32.101777777777777</v>
      </c>
      <c r="R169" s="3">
        <v>0.25588888888888889</v>
      </c>
      <c r="S169" s="3">
        <f>SUM(Table3[[#This Row],[CNA Hours]], Table3[[#This Row],[NA TR Hours]], Table3[[#This Row],[Med Aide/Tech Hours]])</f>
        <v>173.43555555555554</v>
      </c>
      <c r="T169" s="3">
        <v>138.334</v>
      </c>
      <c r="U169" s="3">
        <v>0</v>
      </c>
      <c r="V169" s="3">
        <v>35.101555555555549</v>
      </c>
      <c r="W169" s="3">
        <f>SUM(Table3[[#This Row],[RN Hours Contract]:[Med Aide Hours Contract]])</f>
        <v>0</v>
      </c>
      <c r="X169" s="3">
        <v>0</v>
      </c>
      <c r="Y169" s="3">
        <v>0</v>
      </c>
      <c r="Z169" s="3">
        <v>0</v>
      </c>
      <c r="AA169" s="3">
        <v>0</v>
      </c>
      <c r="AB169" s="3">
        <v>0</v>
      </c>
      <c r="AC169" s="3">
        <v>0</v>
      </c>
      <c r="AD169" s="3">
        <v>0</v>
      </c>
      <c r="AE169" s="3">
        <v>0</v>
      </c>
      <c r="AF169" t="s">
        <v>167</v>
      </c>
      <c r="AG169" s="13">
        <v>4</v>
      </c>
      <c r="AQ169"/>
    </row>
    <row r="170" spans="1:43" x14ac:dyDescent="0.2">
      <c r="A170" t="s">
        <v>273</v>
      </c>
      <c r="B170" t="s">
        <v>440</v>
      </c>
      <c r="C170" t="s">
        <v>551</v>
      </c>
      <c r="D170" t="s">
        <v>758</v>
      </c>
      <c r="E170" s="3">
        <v>50.144444444444446</v>
      </c>
      <c r="F170" s="3">
        <f>Table3[[#This Row],[Total Hours Nurse Staffing]]/Table3[[#This Row],[MDS Census]]</f>
        <v>3.477903833370263</v>
      </c>
      <c r="G170" s="3">
        <f>Table3[[#This Row],[Total Direct Care Staff Hours]]/Table3[[#This Row],[MDS Census]]</f>
        <v>3.0660514070463107</v>
      </c>
      <c r="H170" s="3">
        <f>Table3[[#This Row],[Total RN Hours (w/ Admin, DON)]]/Table3[[#This Row],[MDS Census]]</f>
        <v>0.62177930423221794</v>
      </c>
      <c r="I170" s="3">
        <f>Table3[[#This Row],[RN Hours (excl. Admin, DON)]]/Table3[[#This Row],[MDS Census]]</f>
        <v>0.31045645911810321</v>
      </c>
      <c r="J170" s="3">
        <f t="shared" si="2"/>
        <v>174.39755555555553</v>
      </c>
      <c r="K170" s="3">
        <f>SUM(Table3[[#This Row],[RN Hours (excl. Admin, DON)]], Table3[[#This Row],[LPN Hours (excl. Admin)]], Table3[[#This Row],[CNA Hours]], Table3[[#This Row],[NA TR Hours]], Table3[[#This Row],[Med Aide/Tech Hours]])</f>
        <v>153.74544444444444</v>
      </c>
      <c r="L170" s="3">
        <f>SUM(Table3[[#This Row],[RN Hours (excl. Admin, DON)]:[RN DON Hours]])</f>
        <v>31.178777777777775</v>
      </c>
      <c r="M170" s="3">
        <v>15.567666666666666</v>
      </c>
      <c r="N170" s="3">
        <v>10.188888888888888</v>
      </c>
      <c r="O170" s="3">
        <v>5.4222222222222225</v>
      </c>
      <c r="P170" s="3">
        <f>SUM(Table3[[#This Row],[LPN Hours (excl. Admin)]:[LPN Admin Hours]])</f>
        <v>39.978555555555552</v>
      </c>
      <c r="Q170" s="3">
        <v>34.937555555555555</v>
      </c>
      <c r="R170" s="3">
        <v>5.0409999999999986</v>
      </c>
      <c r="S170" s="3">
        <f>SUM(Table3[[#This Row],[CNA Hours]], Table3[[#This Row],[NA TR Hours]], Table3[[#This Row],[Med Aide/Tech Hours]])</f>
        <v>103.24022222222222</v>
      </c>
      <c r="T170" s="3">
        <v>92.057444444444442</v>
      </c>
      <c r="U170" s="3">
        <v>0</v>
      </c>
      <c r="V170" s="3">
        <v>11.182777777777776</v>
      </c>
      <c r="W170" s="3">
        <f>SUM(Table3[[#This Row],[RN Hours Contract]:[Med Aide Hours Contract]])</f>
        <v>0.13333333333333333</v>
      </c>
      <c r="X170" s="3">
        <v>0.13333333333333333</v>
      </c>
      <c r="Y170" s="3">
        <v>0</v>
      </c>
      <c r="Z170" s="3">
        <v>0</v>
      </c>
      <c r="AA170" s="3">
        <v>0</v>
      </c>
      <c r="AB170" s="3">
        <v>0</v>
      </c>
      <c r="AC170" s="3">
        <v>0</v>
      </c>
      <c r="AD170" s="3">
        <v>0</v>
      </c>
      <c r="AE170" s="3">
        <v>0</v>
      </c>
      <c r="AF170" t="s">
        <v>168</v>
      </c>
      <c r="AG170" s="13">
        <v>4</v>
      </c>
      <c r="AQ170"/>
    </row>
    <row r="171" spans="1:43" x14ac:dyDescent="0.2">
      <c r="A171" t="s">
        <v>273</v>
      </c>
      <c r="B171" t="s">
        <v>441</v>
      </c>
      <c r="C171" t="s">
        <v>664</v>
      </c>
      <c r="D171" t="s">
        <v>752</v>
      </c>
      <c r="E171" s="3">
        <v>48.455555555555556</v>
      </c>
      <c r="F171" s="3">
        <f>Table3[[#This Row],[Total Hours Nurse Staffing]]/Table3[[#This Row],[MDS Census]]</f>
        <v>3.2265902315982569</v>
      </c>
      <c r="G171" s="3">
        <f>Table3[[#This Row],[Total Direct Care Staff Hours]]/Table3[[#This Row],[MDS Census]]</f>
        <v>2.9364044943820224</v>
      </c>
      <c r="H171" s="3">
        <f>Table3[[#This Row],[Total RN Hours (w/ Admin, DON)]]/Table3[[#This Row],[MDS Census]]</f>
        <v>0.48079568906214165</v>
      </c>
      <c r="I171" s="3">
        <f>Table3[[#This Row],[RN Hours (excl. Admin, DON)]]/Table3[[#This Row],[MDS Census]]</f>
        <v>0.3041733547351525</v>
      </c>
      <c r="J171" s="3">
        <f t="shared" si="2"/>
        <v>156.3462222222222</v>
      </c>
      <c r="K171" s="3">
        <f>SUM(Table3[[#This Row],[RN Hours (excl. Admin, DON)]], Table3[[#This Row],[LPN Hours (excl. Admin)]], Table3[[#This Row],[CNA Hours]], Table3[[#This Row],[NA TR Hours]], Table3[[#This Row],[Med Aide/Tech Hours]])</f>
        <v>142.28511111111112</v>
      </c>
      <c r="L171" s="3">
        <f>SUM(Table3[[#This Row],[RN Hours (excl. Admin, DON)]:[RN DON Hours]])</f>
        <v>23.297222222222221</v>
      </c>
      <c r="M171" s="3">
        <v>14.738888888888889</v>
      </c>
      <c r="N171" s="3">
        <v>5.6305555555555555</v>
      </c>
      <c r="O171" s="3">
        <v>2.9277777777777776</v>
      </c>
      <c r="P171" s="3">
        <f>SUM(Table3[[#This Row],[LPN Hours (excl. Admin)]:[LPN Admin Hours]])</f>
        <v>33.899000000000001</v>
      </c>
      <c r="Q171" s="3">
        <v>28.396222222222221</v>
      </c>
      <c r="R171" s="3">
        <v>5.5027777777777782</v>
      </c>
      <c r="S171" s="3">
        <f>SUM(Table3[[#This Row],[CNA Hours]], Table3[[#This Row],[NA TR Hours]], Table3[[#This Row],[Med Aide/Tech Hours]])</f>
        <v>99.149999999999991</v>
      </c>
      <c r="T171" s="3">
        <v>85.388888888888886</v>
      </c>
      <c r="U171" s="3">
        <v>0</v>
      </c>
      <c r="V171" s="3">
        <v>13.761111111111111</v>
      </c>
      <c r="W171" s="3">
        <f>SUM(Table3[[#This Row],[RN Hours Contract]:[Med Aide Hours Contract]])</f>
        <v>35.940666666666665</v>
      </c>
      <c r="X171" s="3">
        <v>0</v>
      </c>
      <c r="Y171" s="3">
        <v>0.17777777777777778</v>
      </c>
      <c r="Z171" s="3">
        <v>0</v>
      </c>
      <c r="AA171" s="3">
        <v>14.629555555555553</v>
      </c>
      <c r="AB171" s="3">
        <v>0</v>
      </c>
      <c r="AC171" s="3">
        <v>21.133333333333333</v>
      </c>
      <c r="AD171" s="3">
        <v>0</v>
      </c>
      <c r="AE171" s="3">
        <v>0</v>
      </c>
      <c r="AF171" t="s">
        <v>169</v>
      </c>
      <c r="AG171" s="13">
        <v>4</v>
      </c>
      <c r="AQ171"/>
    </row>
    <row r="172" spans="1:43" x14ac:dyDescent="0.2">
      <c r="A172" t="s">
        <v>273</v>
      </c>
      <c r="B172" t="s">
        <v>442</v>
      </c>
      <c r="C172" t="s">
        <v>665</v>
      </c>
      <c r="D172" t="s">
        <v>795</v>
      </c>
      <c r="E172" s="3">
        <v>44.588888888888889</v>
      </c>
      <c r="F172" s="3">
        <f>Table3[[#This Row],[Total Hours Nurse Staffing]]/Table3[[#This Row],[MDS Census]]</f>
        <v>4.1576202342387241</v>
      </c>
      <c r="G172" s="3">
        <f>Table3[[#This Row],[Total Direct Care Staff Hours]]/Table3[[#This Row],[MDS Census]]</f>
        <v>3.5344704709693495</v>
      </c>
      <c r="H172" s="3">
        <f>Table3[[#This Row],[Total RN Hours (w/ Admin, DON)]]/Table3[[#This Row],[MDS Census]]</f>
        <v>0.93066782955394955</v>
      </c>
      <c r="I172" s="3">
        <f>Table3[[#This Row],[RN Hours (excl. Admin, DON)]]/Table3[[#This Row],[MDS Census]]</f>
        <v>0.41513830052329925</v>
      </c>
      <c r="J172" s="3">
        <f t="shared" si="2"/>
        <v>185.38366666666667</v>
      </c>
      <c r="K172" s="3">
        <f>SUM(Table3[[#This Row],[RN Hours (excl. Admin, DON)]], Table3[[#This Row],[LPN Hours (excl. Admin)]], Table3[[#This Row],[CNA Hours]], Table3[[#This Row],[NA TR Hours]], Table3[[#This Row],[Med Aide/Tech Hours]])</f>
        <v>157.59811111111111</v>
      </c>
      <c r="L172" s="3">
        <f>SUM(Table3[[#This Row],[RN Hours (excl. Admin, DON)]:[RN DON Hours]])</f>
        <v>41.49744444444444</v>
      </c>
      <c r="M172" s="3">
        <v>18.510555555555555</v>
      </c>
      <c r="N172" s="3">
        <v>18.140555555555547</v>
      </c>
      <c r="O172" s="3">
        <v>4.8463333333333338</v>
      </c>
      <c r="P172" s="3">
        <f>SUM(Table3[[#This Row],[LPN Hours (excl. Admin)]:[LPN Admin Hours]])</f>
        <v>37.57255555555556</v>
      </c>
      <c r="Q172" s="3">
        <v>32.773888888888891</v>
      </c>
      <c r="R172" s="3">
        <v>4.7986666666666666</v>
      </c>
      <c r="S172" s="3">
        <f>SUM(Table3[[#This Row],[CNA Hours]], Table3[[#This Row],[NA TR Hours]], Table3[[#This Row],[Med Aide/Tech Hours]])</f>
        <v>106.31366666666666</v>
      </c>
      <c r="T172" s="3">
        <v>106.31366666666666</v>
      </c>
      <c r="U172" s="3">
        <v>0</v>
      </c>
      <c r="V172" s="3">
        <v>0</v>
      </c>
      <c r="W172" s="3">
        <f>SUM(Table3[[#This Row],[RN Hours Contract]:[Med Aide Hours Contract]])</f>
        <v>0</v>
      </c>
      <c r="X172" s="3">
        <v>0</v>
      </c>
      <c r="Y172" s="3">
        <v>0</v>
      </c>
      <c r="Z172" s="3">
        <v>0</v>
      </c>
      <c r="AA172" s="3">
        <v>0</v>
      </c>
      <c r="AB172" s="3">
        <v>0</v>
      </c>
      <c r="AC172" s="3">
        <v>0</v>
      </c>
      <c r="AD172" s="3">
        <v>0</v>
      </c>
      <c r="AE172" s="3">
        <v>0</v>
      </c>
      <c r="AF172" t="s">
        <v>170</v>
      </c>
      <c r="AG172" s="13">
        <v>4</v>
      </c>
      <c r="AQ172"/>
    </row>
    <row r="173" spans="1:43" x14ac:dyDescent="0.2">
      <c r="A173" t="s">
        <v>273</v>
      </c>
      <c r="B173" t="s">
        <v>443</v>
      </c>
      <c r="C173" t="s">
        <v>666</v>
      </c>
      <c r="D173" t="s">
        <v>744</v>
      </c>
      <c r="E173" s="3">
        <v>85.955555555555549</v>
      </c>
      <c r="F173" s="3">
        <f>Table3[[#This Row],[Total Hours Nurse Staffing]]/Table3[[#This Row],[MDS Census]]</f>
        <v>4.1517063081695973</v>
      </c>
      <c r="G173" s="3">
        <f>Table3[[#This Row],[Total Direct Care Staff Hours]]/Table3[[#This Row],[MDS Census]]</f>
        <v>3.9333634953464323</v>
      </c>
      <c r="H173" s="3">
        <f>Table3[[#This Row],[Total RN Hours (w/ Admin, DON)]]/Table3[[#This Row],[MDS Census]]</f>
        <v>0.5104705274043434</v>
      </c>
      <c r="I173" s="3">
        <f>Table3[[#This Row],[RN Hours (excl. Admin, DON)]]/Table3[[#This Row],[MDS Census]]</f>
        <v>0.30778179937952432</v>
      </c>
      <c r="J173" s="3">
        <f t="shared" si="2"/>
        <v>356.86222222222221</v>
      </c>
      <c r="K173" s="3">
        <f>SUM(Table3[[#This Row],[RN Hours (excl. Admin, DON)]], Table3[[#This Row],[LPN Hours (excl. Admin)]], Table3[[#This Row],[CNA Hours]], Table3[[#This Row],[NA TR Hours]], Table3[[#This Row],[Med Aide/Tech Hours]])</f>
        <v>338.09444444444443</v>
      </c>
      <c r="L173" s="3">
        <f>SUM(Table3[[#This Row],[RN Hours (excl. Admin, DON)]:[RN DON Hours]])</f>
        <v>43.87777777777778</v>
      </c>
      <c r="M173" s="3">
        <v>26.455555555555556</v>
      </c>
      <c r="N173" s="3">
        <v>11.377777777777778</v>
      </c>
      <c r="O173" s="3">
        <v>6.0444444444444443</v>
      </c>
      <c r="P173" s="3">
        <f>SUM(Table3[[#This Row],[LPN Hours (excl. Admin)]:[LPN Admin Hours]])</f>
        <v>83.045555555555552</v>
      </c>
      <c r="Q173" s="3">
        <v>81.7</v>
      </c>
      <c r="R173" s="3">
        <v>1.3455555555555556</v>
      </c>
      <c r="S173" s="3">
        <f>SUM(Table3[[#This Row],[CNA Hours]], Table3[[#This Row],[NA TR Hours]], Table3[[#This Row],[Med Aide/Tech Hours]])</f>
        <v>229.93888888888887</v>
      </c>
      <c r="T173" s="3">
        <v>221.6622222222222</v>
      </c>
      <c r="U173" s="3">
        <v>8.2766666666666691</v>
      </c>
      <c r="V173" s="3">
        <v>0</v>
      </c>
      <c r="W173" s="3">
        <f>SUM(Table3[[#This Row],[RN Hours Contract]:[Med Aide Hours Contract]])</f>
        <v>0</v>
      </c>
      <c r="X173" s="3">
        <v>0</v>
      </c>
      <c r="Y173" s="3">
        <v>0</v>
      </c>
      <c r="Z173" s="3">
        <v>0</v>
      </c>
      <c r="AA173" s="3">
        <v>0</v>
      </c>
      <c r="AB173" s="3">
        <v>0</v>
      </c>
      <c r="AC173" s="3">
        <v>0</v>
      </c>
      <c r="AD173" s="3">
        <v>0</v>
      </c>
      <c r="AE173" s="3">
        <v>0</v>
      </c>
      <c r="AF173" t="s">
        <v>171</v>
      </c>
      <c r="AG173" s="13">
        <v>4</v>
      </c>
      <c r="AQ173"/>
    </row>
    <row r="174" spans="1:43" x14ac:dyDescent="0.2">
      <c r="A174" t="s">
        <v>273</v>
      </c>
      <c r="B174" t="s">
        <v>444</v>
      </c>
      <c r="C174" t="s">
        <v>559</v>
      </c>
      <c r="D174" t="s">
        <v>796</v>
      </c>
      <c r="E174" s="3">
        <v>36.299999999999997</v>
      </c>
      <c r="F174" s="3">
        <f>Table3[[#This Row],[Total Hours Nurse Staffing]]/Table3[[#This Row],[MDS Census]]</f>
        <v>4.4572390572390574</v>
      </c>
      <c r="G174" s="3">
        <f>Table3[[#This Row],[Total Direct Care Staff Hours]]/Table3[[#This Row],[MDS Census]]</f>
        <v>3.807101316192226</v>
      </c>
      <c r="H174" s="3">
        <f>Table3[[#This Row],[Total RN Hours (w/ Admin, DON)]]/Table3[[#This Row],[MDS Census]]</f>
        <v>1.0400979491888585</v>
      </c>
      <c r="I174" s="3">
        <f>Table3[[#This Row],[RN Hours (excl. Admin, DON)]]/Table3[[#This Row],[MDS Census]]</f>
        <v>0.66222834404652586</v>
      </c>
      <c r="J174" s="3">
        <f t="shared" si="2"/>
        <v>161.79777777777778</v>
      </c>
      <c r="K174" s="3">
        <f>SUM(Table3[[#This Row],[RN Hours (excl. Admin, DON)]], Table3[[#This Row],[LPN Hours (excl. Admin)]], Table3[[#This Row],[CNA Hours]], Table3[[#This Row],[NA TR Hours]], Table3[[#This Row],[Med Aide/Tech Hours]])</f>
        <v>138.19777777777779</v>
      </c>
      <c r="L174" s="3">
        <f>SUM(Table3[[#This Row],[RN Hours (excl. Admin, DON)]:[RN DON Hours]])</f>
        <v>37.75555555555556</v>
      </c>
      <c r="M174" s="3">
        <v>24.038888888888888</v>
      </c>
      <c r="N174" s="3">
        <v>8.6055555555555561</v>
      </c>
      <c r="O174" s="3">
        <v>5.1111111111111107</v>
      </c>
      <c r="P174" s="3">
        <f>SUM(Table3[[#This Row],[LPN Hours (excl. Admin)]:[LPN Admin Hours]])</f>
        <v>35.511111111111106</v>
      </c>
      <c r="Q174" s="3">
        <v>25.627777777777776</v>
      </c>
      <c r="R174" s="3">
        <v>9.8833333333333329</v>
      </c>
      <c r="S174" s="3">
        <f>SUM(Table3[[#This Row],[CNA Hours]], Table3[[#This Row],[NA TR Hours]], Table3[[#This Row],[Med Aide/Tech Hours]])</f>
        <v>88.531111111111116</v>
      </c>
      <c r="T174" s="3">
        <v>82.300555555555562</v>
      </c>
      <c r="U174" s="3">
        <v>0</v>
      </c>
      <c r="V174" s="3">
        <v>6.2305555555555552</v>
      </c>
      <c r="W174" s="3">
        <f>SUM(Table3[[#This Row],[RN Hours Contract]:[Med Aide Hours Contract]])</f>
        <v>0</v>
      </c>
      <c r="X174" s="3">
        <v>0</v>
      </c>
      <c r="Y174" s="3">
        <v>0</v>
      </c>
      <c r="Z174" s="3">
        <v>0</v>
      </c>
      <c r="AA174" s="3">
        <v>0</v>
      </c>
      <c r="AB174" s="3">
        <v>0</v>
      </c>
      <c r="AC174" s="3">
        <v>0</v>
      </c>
      <c r="AD174" s="3">
        <v>0</v>
      </c>
      <c r="AE174" s="3">
        <v>0</v>
      </c>
      <c r="AF174" t="s">
        <v>172</v>
      </c>
      <c r="AG174" s="13">
        <v>4</v>
      </c>
      <c r="AQ174"/>
    </row>
    <row r="175" spans="1:43" x14ac:dyDescent="0.2">
      <c r="A175" t="s">
        <v>273</v>
      </c>
      <c r="B175" t="s">
        <v>445</v>
      </c>
      <c r="C175" t="s">
        <v>667</v>
      </c>
      <c r="D175" t="s">
        <v>747</v>
      </c>
      <c r="E175" s="3">
        <v>67.811111111111117</v>
      </c>
      <c r="F175" s="3">
        <f>Table3[[#This Row],[Total Hours Nurse Staffing]]/Table3[[#This Row],[MDS Census]]</f>
        <v>3.7708635097493035</v>
      </c>
      <c r="G175" s="3">
        <f>Table3[[#This Row],[Total Direct Care Staff Hours]]/Table3[[#This Row],[MDS Census]]</f>
        <v>3.3866442733082089</v>
      </c>
      <c r="H175" s="3">
        <f>Table3[[#This Row],[Total RN Hours (w/ Admin, DON)]]/Table3[[#This Row],[MDS Census]]</f>
        <v>0.927104702605276</v>
      </c>
      <c r="I175" s="3">
        <f>Table3[[#This Row],[RN Hours (excl. Admin, DON)]]/Table3[[#This Row],[MDS Census]]</f>
        <v>0.70852367688022277</v>
      </c>
      <c r="J175" s="3">
        <f t="shared" si="2"/>
        <v>255.70644444444446</v>
      </c>
      <c r="K175" s="3">
        <f>SUM(Table3[[#This Row],[RN Hours (excl. Admin, DON)]], Table3[[#This Row],[LPN Hours (excl. Admin)]], Table3[[#This Row],[CNA Hours]], Table3[[#This Row],[NA TR Hours]], Table3[[#This Row],[Med Aide/Tech Hours]])</f>
        <v>229.65211111111111</v>
      </c>
      <c r="L175" s="3">
        <f>SUM(Table3[[#This Row],[RN Hours (excl. Admin, DON)]:[RN DON Hours]])</f>
        <v>62.868000000000002</v>
      </c>
      <c r="M175" s="3">
        <v>48.045777777777779</v>
      </c>
      <c r="N175" s="3">
        <v>9.6666666666666661</v>
      </c>
      <c r="O175" s="3">
        <v>5.1555555555555559</v>
      </c>
      <c r="P175" s="3">
        <f>SUM(Table3[[#This Row],[LPN Hours (excl. Admin)]:[LPN Admin Hours]])</f>
        <v>65.483444444444444</v>
      </c>
      <c r="Q175" s="3">
        <v>54.251333333333335</v>
      </c>
      <c r="R175" s="3">
        <v>11.232111111111115</v>
      </c>
      <c r="S175" s="3">
        <f>SUM(Table3[[#This Row],[CNA Hours]], Table3[[#This Row],[NA TR Hours]], Table3[[#This Row],[Med Aide/Tech Hours]])</f>
        <v>127.355</v>
      </c>
      <c r="T175" s="3">
        <v>122.86677777777778</v>
      </c>
      <c r="U175" s="3">
        <v>4.4882222222222232</v>
      </c>
      <c r="V175" s="3">
        <v>0</v>
      </c>
      <c r="W175" s="3">
        <f>SUM(Table3[[#This Row],[RN Hours Contract]:[Med Aide Hours Contract]])</f>
        <v>8.8888888888888892E-2</v>
      </c>
      <c r="X175" s="3">
        <v>4.4444444444444446E-2</v>
      </c>
      <c r="Y175" s="3">
        <v>0</v>
      </c>
      <c r="Z175" s="3">
        <v>0</v>
      </c>
      <c r="AA175" s="3">
        <v>0</v>
      </c>
      <c r="AB175" s="3">
        <v>4.4444444444444446E-2</v>
      </c>
      <c r="AC175" s="3">
        <v>0</v>
      </c>
      <c r="AD175" s="3">
        <v>0</v>
      </c>
      <c r="AE175" s="3">
        <v>0</v>
      </c>
      <c r="AF175" t="s">
        <v>173</v>
      </c>
      <c r="AG175" s="13">
        <v>4</v>
      </c>
      <c r="AQ175"/>
    </row>
    <row r="176" spans="1:43" x14ac:dyDescent="0.2">
      <c r="A176" t="s">
        <v>273</v>
      </c>
      <c r="B176" t="s">
        <v>446</v>
      </c>
      <c r="C176" t="s">
        <v>632</v>
      </c>
      <c r="D176" t="s">
        <v>778</v>
      </c>
      <c r="E176" s="3">
        <v>15.977777777777778</v>
      </c>
      <c r="F176" s="3">
        <f>Table3[[#This Row],[Total Hours Nurse Staffing]]/Table3[[#This Row],[MDS Census]]</f>
        <v>9.8563769123783036</v>
      </c>
      <c r="G176" s="3">
        <f>Table3[[#This Row],[Total Direct Care Staff Hours]]/Table3[[#This Row],[MDS Census]]</f>
        <v>8.8486091794158561</v>
      </c>
      <c r="H176" s="3">
        <f>Table3[[#This Row],[Total RN Hours (w/ Admin, DON)]]/Table3[[#This Row],[MDS Census]]</f>
        <v>5.9056675938803895</v>
      </c>
      <c r="I176" s="3">
        <f>Table3[[#This Row],[RN Hours (excl. Admin, DON)]]/Table3[[#This Row],[MDS Census]]</f>
        <v>4.8978998609179412</v>
      </c>
      <c r="J176" s="3">
        <f t="shared" si="2"/>
        <v>157.483</v>
      </c>
      <c r="K176" s="3">
        <f>SUM(Table3[[#This Row],[RN Hours (excl. Admin, DON)]], Table3[[#This Row],[LPN Hours (excl. Admin)]], Table3[[#This Row],[CNA Hours]], Table3[[#This Row],[NA TR Hours]], Table3[[#This Row],[Med Aide/Tech Hours]])</f>
        <v>141.38111111111112</v>
      </c>
      <c r="L176" s="3">
        <f>SUM(Table3[[#This Row],[RN Hours (excl. Admin, DON)]:[RN DON Hours]])</f>
        <v>94.359444444444449</v>
      </c>
      <c r="M176" s="3">
        <v>78.257555555555555</v>
      </c>
      <c r="N176" s="3">
        <v>16.101888888888887</v>
      </c>
      <c r="O176" s="3">
        <v>0</v>
      </c>
      <c r="P176" s="3">
        <f>SUM(Table3[[#This Row],[LPN Hours (excl. Admin)]:[LPN Admin Hours]])</f>
        <v>18.157111111111114</v>
      </c>
      <c r="Q176" s="3">
        <v>18.157111111111114</v>
      </c>
      <c r="R176" s="3">
        <v>0</v>
      </c>
      <c r="S176" s="3">
        <f>SUM(Table3[[#This Row],[CNA Hours]], Table3[[#This Row],[NA TR Hours]], Table3[[#This Row],[Med Aide/Tech Hours]])</f>
        <v>44.966444444444441</v>
      </c>
      <c r="T176" s="3">
        <v>44.966444444444441</v>
      </c>
      <c r="U176" s="3">
        <v>0</v>
      </c>
      <c r="V176" s="3">
        <v>0</v>
      </c>
      <c r="W176" s="3">
        <f>SUM(Table3[[#This Row],[RN Hours Contract]:[Med Aide Hours Contract]])</f>
        <v>0</v>
      </c>
      <c r="X176" s="3">
        <v>0</v>
      </c>
      <c r="Y176" s="3">
        <v>0</v>
      </c>
      <c r="Z176" s="3">
        <v>0</v>
      </c>
      <c r="AA176" s="3">
        <v>0</v>
      </c>
      <c r="AB176" s="3">
        <v>0</v>
      </c>
      <c r="AC176" s="3">
        <v>0</v>
      </c>
      <c r="AD176" s="3">
        <v>0</v>
      </c>
      <c r="AE176" s="3">
        <v>0</v>
      </c>
      <c r="AF176" t="s">
        <v>174</v>
      </c>
      <c r="AG176" s="13">
        <v>4</v>
      </c>
      <c r="AQ176"/>
    </row>
    <row r="177" spans="1:43" x14ac:dyDescent="0.2">
      <c r="A177" t="s">
        <v>273</v>
      </c>
      <c r="B177" t="s">
        <v>447</v>
      </c>
      <c r="C177" t="s">
        <v>668</v>
      </c>
      <c r="D177" t="s">
        <v>714</v>
      </c>
      <c r="E177" s="3">
        <v>54.277777777777779</v>
      </c>
      <c r="F177" s="3">
        <f>Table3[[#This Row],[Total Hours Nurse Staffing]]/Table3[[#This Row],[MDS Census]]</f>
        <v>3.8109477993858749</v>
      </c>
      <c r="G177" s="3">
        <f>Table3[[#This Row],[Total Direct Care Staff Hours]]/Table3[[#This Row],[MDS Census]]</f>
        <v>3.47425383828045</v>
      </c>
      <c r="H177" s="3">
        <f>Table3[[#This Row],[Total RN Hours (w/ Admin, DON)]]/Table3[[#This Row],[MDS Census]]</f>
        <v>0.64754350051177079</v>
      </c>
      <c r="I177" s="3">
        <f>Table3[[#This Row],[RN Hours (excl. Admin, DON)]]/Table3[[#This Row],[MDS Census]]</f>
        <v>0.4375639713408393</v>
      </c>
      <c r="J177" s="3">
        <f t="shared" ref="J177:J240" si="3">SUM(L177,P177,S177)</f>
        <v>206.84977777777777</v>
      </c>
      <c r="K177" s="3">
        <f>SUM(Table3[[#This Row],[RN Hours (excl. Admin, DON)]], Table3[[#This Row],[LPN Hours (excl. Admin)]], Table3[[#This Row],[CNA Hours]], Table3[[#This Row],[NA TR Hours]], Table3[[#This Row],[Med Aide/Tech Hours]])</f>
        <v>188.57477777777777</v>
      </c>
      <c r="L177" s="3">
        <f>SUM(Table3[[#This Row],[RN Hours (excl. Admin, DON)]:[RN DON Hours]])</f>
        <v>35.147222222222226</v>
      </c>
      <c r="M177" s="3">
        <v>23.75</v>
      </c>
      <c r="N177" s="3">
        <v>5.7972222222222225</v>
      </c>
      <c r="O177" s="3">
        <v>5.6</v>
      </c>
      <c r="P177" s="3">
        <f>SUM(Table3[[#This Row],[LPN Hours (excl. Admin)]:[LPN Admin Hours]])</f>
        <v>30.564999999999998</v>
      </c>
      <c r="Q177" s="3">
        <v>23.687222222222221</v>
      </c>
      <c r="R177" s="3">
        <v>6.8777777777777782</v>
      </c>
      <c r="S177" s="3">
        <f>SUM(Table3[[#This Row],[CNA Hours]], Table3[[#This Row],[NA TR Hours]], Table3[[#This Row],[Med Aide/Tech Hours]])</f>
        <v>141.13755555555554</v>
      </c>
      <c r="T177" s="3">
        <v>92.193111111111108</v>
      </c>
      <c r="U177" s="3">
        <v>19.902777777777779</v>
      </c>
      <c r="V177" s="3">
        <v>29.041666666666668</v>
      </c>
      <c r="W177" s="3">
        <f>SUM(Table3[[#This Row],[RN Hours Contract]:[Med Aide Hours Contract]])</f>
        <v>19.405000000000001</v>
      </c>
      <c r="X177" s="3">
        <v>0</v>
      </c>
      <c r="Y177" s="3">
        <v>0</v>
      </c>
      <c r="Z177" s="3">
        <v>0</v>
      </c>
      <c r="AA177" s="3">
        <v>6.3277777777777775</v>
      </c>
      <c r="AB177" s="3">
        <v>8.0555555555555561E-2</v>
      </c>
      <c r="AC177" s="3">
        <v>12.996666666666668</v>
      </c>
      <c r="AD177" s="3">
        <v>0</v>
      </c>
      <c r="AE177" s="3">
        <v>0</v>
      </c>
      <c r="AF177" t="s">
        <v>175</v>
      </c>
      <c r="AG177" s="13">
        <v>4</v>
      </c>
      <c r="AQ177"/>
    </row>
    <row r="178" spans="1:43" x14ac:dyDescent="0.2">
      <c r="A178" t="s">
        <v>273</v>
      </c>
      <c r="B178" t="s">
        <v>448</v>
      </c>
      <c r="C178" t="s">
        <v>598</v>
      </c>
      <c r="D178" t="s">
        <v>725</v>
      </c>
      <c r="E178" s="3">
        <v>44.922222222222224</v>
      </c>
      <c r="F178" s="3">
        <f>Table3[[#This Row],[Total Hours Nurse Staffing]]/Table3[[#This Row],[MDS Census]]</f>
        <v>4.3936903289636406</v>
      </c>
      <c r="G178" s="3">
        <f>Table3[[#This Row],[Total Direct Care Staff Hours]]/Table3[[#This Row],[MDS Census]]</f>
        <v>3.8935666584219639</v>
      </c>
      <c r="H178" s="3">
        <f>Table3[[#This Row],[Total RN Hours (w/ Admin, DON)]]/Table3[[#This Row],[MDS Census]]</f>
        <v>1.1593000247341083</v>
      </c>
      <c r="I178" s="3">
        <f>Table3[[#This Row],[RN Hours (excl. Admin, DON)]]/Table3[[#This Row],[MDS Census]]</f>
        <v>0.7299777393024981</v>
      </c>
      <c r="J178" s="3">
        <f t="shared" si="3"/>
        <v>197.37433333333334</v>
      </c>
      <c r="K178" s="3">
        <f>SUM(Table3[[#This Row],[RN Hours (excl. Admin, DON)]], Table3[[#This Row],[LPN Hours (excl. Admin)]], Table3[[#This Row],[CNA Hours]], Table3[[#This Row],[NA TR Hours]], Table3[[#This Row],[Med Aide/Tech Hours]])</f>
        <v>174.90766666666667</v>
      </c>
      <c r="L178" s="3">
        <f>SUM(Table3[[#This Row],[RN Hours (excl. Admin, DON)]:[RN DON Hours]])</f>
        <v>52.078333333333333</v>
      </c>
      <c r="M178" s="3">
        <v>32.792222222222222</v>
      </c>
      <c r="N178" s="3">
        <v>13.775</v>
      </c>
      <c r="O178" s="3">
        <v>5.5111111111111111</v>
      </c>
      <c r="P178" s="3">
        <f>SUM(Table3[[#This Row],[LPN Hours (excl. Admin)]:[LPN Admin Hours]])</f>
        <v>40.122555555555557</v>
      </c>
      <c r="Q178" s="3">
        <v>36.942</v>
      </c>
      <c r="R178" s="3">
        <v>3.1805555555555554</v>
      </c>
      <c r="S178" s="3">
        <f>SUM(Table3[[#This Row],[CNA Hours]], Table3[[#This Row],[NA TR Hours]], Table3[[#This Row],[Med Aide/Tech Hours]])</f>
        <v>105.17344444444444</v>
      </c>
      <c r="T178" s="3">
        <v>92.865111111111119</v>
      </c>
      <c r="U178" s="3">
        <v>2.9388888888888891</v>
      </c>
      <c r="V178" s="3">
        <v>9.3694444444444436</v>
      </c>
      <c r="W178" s="3">
        <f>SUM(Table3[[#This Row],[RN Hours Contract]:[Med Aide Hours Contract]])</f>
        <v>0</v>
      </c>
      <c r="X178" s="3">
        <v>0</v>
      </c>
      <c r="Y178" s="3">
        <v>0</v>
      </c>
      <c r="Z178" s="3">
        <v>0</v>
      </c>
      <c r="AA178" s="3">
        <v>0</v>
      </c>
      <c r="AB178" s="3">
        <v>0</v>
      </c>
      <c r="AC178" s="3">
        <v>0</v>
      </c>
      <c r="AD178" s="3">
        <v>0</v>
      </c>
      <c r="AE178" s="3">
        <v>0</v>
      </c>
      <c r="AF178" t="s">
        <v>176</v>
      </c>
      <c r="AG178" s="13">
        <v>4</v>
      </c>
      <c r="AQ178"/>
    </row>
    <row r="179" spans="1:43" x14ac:dyDescent="0.2">
      <c r="A179" t="s">
        <v>273</v>
      </c>
      <c r="B179" t="s">
        <v>449</v>
      </c>
      <c r="C179" t="s">
        <v>573</v>
      </c>
      <c r="D179" t="s">
        <v>797</v>
      </c>
      <c r="E179" s="3">
        <v>74.344444444444449</v>
      </c>
      <c r="F179" s="3">
        <f>Table3[[#This Row],[Total Hours Nurse Staffing]]/Table3[[#This Row],[MDS Census]]</f>
        <v>3.4873292482439098</v>
      </c>
      <c r="G179" s="3">
        <f>Table3[[#This Row],[Total Direct Care Staff Hours]]/Table3[[#This Row],[MDS Census]]</f>
        <v>2.9838320131519951</v>
      </c>
      <c r="H179" s="3">
        <f>Table3[[#This Row],[Total RN Hours (w/ Admin, DON)]]/Table3[[#This Row],[MDS Census]]</f>
        <v>0.9088462113286504</v>
      </c>
      <c r="I179" s="3">
        <f>Table3[[#This Row],[RN Hours (excl. Admin, DON)]]/Table3[[#This Row],[MDS Census]]</f>
        <v>0.48652518308175163</v>
      </c>
      <c r="J179" s="3">
        <f t="shared" si="3"/>
        <v>259.26355555555557</v>
      </c>
      <c r="K179" s="3">
        <f>SUM(Table3[[#This Row],[RN Hours (excl. Admin, DON)]], Table3[[#This Row],[LPN Hours (excl. Admin)]], Table3[[#This Row],[CNA Hours]], Table3[[#This Row],[NA TR Hours]], Table3[[#This Row],[Med Aide/Tech Hours]])</f>
        <v>221.83133333333333</v>
      </c>
      <c r="L179" s="3">
        <f>SUM(Table3[[#This Row],[RN Hours (excl. Admin, DON)]:[RN DON Hours]])</f>
        <v>67.567666666666668</v>
      </c>
      <c r="M179" s="3">
        <v>36.170444444444449</v>
      </c>
      <c r="N179" s="3">
        <v>25.975000000000001</v>
      </c>
      <c r="O179" s="3">
        <v>5.4222222222222225</v>
      </c>
      <c r="P179" s="3">
        <f>SUM(Table3[[#This Row],[LPN Hours (excl. Admin)]:[LPN Admin Hours]])</f>
        <v>59.323111111111118</v>
      </c>
      <c r="Q179" s="3">
        <v>53.288111111111114</v>
      </c>
      <c r="R179" s="3">
        <v>6.035000000000001</v>
      </c>
      <c r="S179" s="3">
        <f>SUM(Table3[[#This Row],[CNA Hours]], Table3[[#This Row],[NA TR Hours]], Table3[[#This Row],[Med Aide/Tech Hours]])</f>
        <v>132.37277777777777</v>
      </c>
      <c r="T179" s="3">
        <v>76.656666666666666</v>
      </c>
      <c r="U179" s="3">
        <v>45.863333333333323</v>
      </c>
      <c r="V179" s="3">
        <v>9.8527777777777796</v>
      </c>
      <c r="W179" s="3">
        <f>SUM(Table3[[#This Row],[RN Hours Contract]:[Med Aide Hours Contract]])</f>
        <v>0</v>
      </c>
      <c r="X179" s="3">
        <v>0</v>
      </c>
      <c r="Y179" s="3">
        <v>0</v>
      </c>
      <c r="Z179" s="3">
        <v>0</v>
      </c>
      <c r="AA179" s="3">
        <v>0</v>
      </c>
      <c r="AB179" s="3">
        <v>0</v>
      </c>
      <c r="AC179" s="3">
        <v>0</v>
      </c>
      <c r="AD179" s="3">
        <v>0</v>
      </c>
      <c r="AE179" s="3">
        <v>0</v>
      </c>
      <c r="AF179" t="s">
        <v>177</v>
      </c>
      <c r="AG179" s="13">
        <v>4</v>
      </c>
      <c r="AQ179"/>
    </row>
    <row r="180" spans="1:43" x14ac:dyDescent="0.2">
      <c r="A180" t="s">
        <v>273</v>
      </c>
      <c r="B180" t="s">
        <v>450</v>
      </c>
      <c r="C180" t="s">
        <v>615</v>
      </c>
      <c r="D180" t="s">
        <v>748</v>
      </c>
      <c r="E180" s="3">
        <v>50.666666666666664</v>
      </c>
      <c r="F180" s="3">
        <f>Table3[[#This Row],[Total Hours Nurse Staffing]]/Table3[[#This Row],[MDS Census]]</f>
        <v>3.4195723684210528</v>
      </c>
      <c r="G180" s="3">
        <f>Table3[[#This Row],[Total Direct Care Staff Hours]]/Table3[[#This Row],[MDS Census]]</f>
        <v>3.196162280701754</v>
      </c>
      <c r="H180" s="3">
        <f>Table3[[#This Row],[Total RN Hours (w/ Admin, DON)]]/Table3[[#This Row],[MDS Census]]</f>
        <v>0.37538377192982458</v>
      </c>
      <c r="I180" s="3">
        <f>Table3[[#This Row],[RN Hours (excl. Admin, DON)]]/Table3[[#This Row],[MDS Census]]</f>
        <v>0.26041666666666669</v>
      </c>
      <c r="J180" s="3">
        <f t="shared" si="3"/>
        <v>173.25833333333333</v>
      </c>
      <c r="K180" s="3">
        <f>SUM(Table3[[#This Row],[RN Hours (excl. Admin, DON)]], Table3[[#This Row],[LPN Hours (excl. Admin)]], Table3[[#This Row],[CNA Hours]], Table3[[#This Row],[NA TR Hours]], Table3[[#This Row],[Med Aide/Tech Hours]])</f>
        <v>161.93888888888887</v>
      </c>
      <c r="L180" s="3">
        <f>SUM(Table3[[#This Row],[RN Hours (excl. Admin, DON)]:[RN DON Hours]])</f>
        <v>19.019444444444446</v>
      </c>
      <c r="M180" s="3">
        <v>13.194444444444445</v>
      </c>
      <c r="N180" s="3">
        <v>5.8250000000000002</v>
      </c>
      <c r="O180" s="3">
        <v>0</v>
      </c>
      <c r="P180" s="3">
        <f>SUM(Table3[[#This Row],[LPN Hours (excl. Admin)]:[LPN Admin Hours]])</f>
        <v>46.363888888888894</v>
      </c>
      <c r="Q180" s="3">
        <v>40.869444444444447</v>
      </c>
      <c r="R180" s="3">
        <v>5.4944444444444445</v>
      </c>
      <c r="S180" s="3">
        <f>SUM(Table3[[#This Row],[CNA Hours]], Table3[[#This Row],[NA TR Hours]], Table3[[#This Row],[Med Aide/Tech Hours]])</f>
        <v>107.875</v>
      </c>
      <c r="T180" s="3">
        <v>89.938888888888883</v>
      </c>
      <c r="U180" s="3">
        <v>0</v>
      </c>
      <c r="V180" s="3">
        <v>17.93611111111111</v>
      </c>
      <c r="W180" s="3">
        <f>SUM(Table3[[#This Row],[RN Hours Contract]:[Med Aide Hours Contract]])</f>
        <v>0</v>
      </c>
      <c r="X180" s="3">
        <v>0</v>
      </c>
      <c r="Y180" s="3">
        <v>0</v>
      </c>
      <c r="Z180" s="3">
        <v>0</v>
      </c>
      <c r="AA180" s="3">
        <v>0</v>
      </c>
      <c r="AB180" s="3">
        <v>0</v>
      </c>
      <c r="AC180" s="3">
        <v>0</v>
      </c>
      <c r="AD180" s="3">
        <v>0</v>
      </c>
      <c r="AE180" s="3">
        <v>0</v>
      </c>
      <c r="AF180" t="s">
        <v>178</v>
      </c>
      <c r="AG180" s="13">
        <v>4</v>
      </c>
      <c r="AQ180"/>
    </row>
    <row r="181" spans="1:43" x14ac:dyDescent="0.2">
      <c r="A181" t="s">
        <v>273</v>
      </c>
      <c r="B181" t="s">
        <v>451</v>
      </c>
      <c r="C181" t="s">
        <v>563</v>
      </c>
      <c r="D181" t="s">
        <v>694</v>
      </c>
      <c r="E181" s="3">
        <v>49.755555555555553</v>
      </c>
      <c r="F181" s="3">
        <f>Table3[[#This Row],[Total Hours Nurse Staffing]]/Table3[[#This Row],[MDS Census]]</f>
        <v>3.8035573916927197</v>
      </c>
      <c r="G181" s="3">
        <f>Table3[[#This Row],[Total Direct Care Staff Hours]]/Table3[[#This Row],[MDS Census]]</f>
        <v>3.4711701652523446</v>
      </c>
      <c r="H181" s="3">
        <f>Table3[[#This Row],[Total RN Hours (w/ Admin, DON)]]/Table3[[#This Row],[MDS Census]]</f>
        <v>0.99887673068334082</v>
      </c>
      <c r="I181" s="3">
        <f>Table3[[#This Row],[RN Hours (excl. Admin, DON)]]/Table3[[#This Row],[MDS Census]]</f>
        <v>0.87286735149620376</v>
      </c>
      <c r="J181" s="3">
        <f t="shared" si="3"/>
        <v>189.24811111111109</v>
      </c>
      <c r="K181" s="3">
        <f>SUM(Table3[[#This Row],[RN Hours (excl. Admin, DON)]], Table3[[#This Row],[LPN Hours (excl. Admin)]], Table3[[#This Row],[CNA Hours]], Table3[[#This Row],[NA TR Hours]], Table3[[#This Row],[Med Aide/Tech Hours]])</f>
        <v>172.70999999999998</v>
      </c>
      <c r="L181" s="3">
        <f>SUM(Table3[[#This Row],[RN Hours (excl. Admin, DON)]:[RN DON Hours]])</f>
        <v>49.699666666666666</v>
      </c>
      <c r="M181" s="3">
        <v>43.43</v>
      </c>
      <c r="N181" s="3">
        <v>0.93633333333333324</v>
      </c>
      <c r="O181" s="3">
        <v>5.333333333333333</v>
      </c>
      <c r="P181" s="3">
        <f>SUM(Table3[[#This Row],[LPN Hours (excl. Admin)]:[LPN Admin Hours]])</f>
        <v>37.562555555555555</v>
      </c>
      <c r="Q181" s="3">
        <v>27.294111111111111</v>
      </c>
      <c r="R181" s="3">
        <v>10.268444444444443</v>
      </c>
      <c r="S181" s="3">
        <f>SUM(Table3[[#This Row],[CNA Hours]], Table3[[#This Row],[NA TR Hours]], Table3[[#This Row],[Med Aide/Tech Hours]])</f>
        <v>101.98588888888888</v>
      </c>
      <c r="T181" s="3">
        <v>100.79544444444444</v>
      </c>
      <c r="U181" s="3">
        <v>1.1904444444444444</v>
      </c>
      <c r="V181" s="3">
        <v>0</v>
      </c>
      <c r="W181" s="3">
        <f>SUM(Table3[[#This Row],[RN Hours Contract]:[Med Aide Hours Contract]])</f>
        <v>18.706666666666663</v>
      </c>
      <c r="X181" s="3">
        <v>0</v>
      </c>
      <c r="Y181" s="3">
        <v>0</v>
      </c>
      <c r="Z181" s="3">
        <v>0</v>
      </c>
      <c r="AA181" s="3">
        <v>6.5526666666666653</v>
      </c>
      <c r="AB181" s="3">
        <v>0</v>
      </c>
      <c r="AC181" s="3">
        <v>12.153999999999998</v>
      </c>
      <c r="AD181" s="3">
        <v>0</v>
      </c>
      <c r="AE181" s="3">
        <v>0</v>
      </c>
      <c r="AF181" t="s">
        <v>179</v>
      </c>
      <c r="AG181" s="13">
        <v>4</v>
      </c>
      <c r="AQ181"/>
    </row>
    <row r="182" spans="1:43" x14ac:dyDescent="0.2">
      <c r="A182" t="s">
        <v>273</v>
      </c>
      <c r="B182" t="s">
        <v>452</v>
      </c>
      <c r="C182" t="s">
        <v>669</v>
      </c>
      <c r="D182" t="s">
        <v>749</v>
      </c>
      <c r="E182" s="3">
        <v>54.255555555555553</v>
      </c>
      <c r="F182" s="3">
        <f>Table3[[#This Row],[Total Hours Nurse Staffing]]/Table3[[#This Row],[MDS Census]]</f>
        <v>3.4068400573417978</v>
      </c>
      <c r="G182" s="3">
        <f>Table3[[#This Row],[Total Direct Care Staff Hours]]/Table3[[#This Row],[MDS Census]]</f>
        <v>3.0675179193118987</v>
      </c>
      <c r="H182" s="3">
        <f>Table3[[#This Row],[Total RN Hours (w/ Admin, DON)]]/Table3[[#This Row],[MDS Census]]</f>
        <v>0.73530821216465292</v>
      </c>
      <c r="I182" s="3">
        <f>Table3[[#This Row],[RN Hours (excl. Admin, DON)]]/Table3[[#This Row],[MDS Census]]</f>
        <v>0.39598607413475317</v>
      </c>
      <c r="J182" s="3">
        <f t="shared" si="3"/>
        <v>184.83999999999997</v>
      </c>
      <c r="K182" s="3">
        <f>SUM(Table3[[#This Row],[RN Hours (excl. Admin, DON)]], Table3[[#This Row],[LPN Hours (excl. Admin)]], Table3[[#This Row],[CNA Hours]], Table3[[#This Row],[NA TR Hours]], Table3[[#This Row],[Med Aide/Tech Hours]])</f>
        <v>166.42988888888888</v>
      </c>
      <c r="L182" s="3">
        <f>SUM(Table3[[#This Row],[RN Hours (excl. Admin, DON)]:[RN DON Hours]])</f>
        <v>39.894555555555556</v>
      </c>
      <c r="M182" s="3">
        <v>21.484444444444442</v>
      </c>
      <c r="N182" s="3">
        <v>12.554555555555556</v>
      </c>
      <c r="O182" s="3">
        <v>5.8555555555555552</v>
      </c>
      <c r="P182" s="3">
        <f>SUM(Table3[[#This Row],[LPN Hours (excl. Admin)]:[LPN Admin Hours]])</f>
        <v>23.124333333333333</v>
      </c>
      <c r="Q182" s="3">
        <v>23.124333333333333</v>
      </c>
      <c r="R182" s="3">
        <v>0</v>
      </c>
      <c r="S182" s="3">
        <f>SUM(Table3[[#This Row],[CNA Hours]], Table3[[#This Row],[NA TR Hours]], Table3[[#This Row],[Med Aide/Tech Hours]])</f>
        <v>121.82111111111109</v>
      </c>
      <c r="T182" s="3">
        <v>89.48844444444444</v>
      </c>
      <c r="U182" s="3">
        <v>0</v>
      </c>
      <c r="V182" s="3">
        <v>32.332666666666647</v>
      </c>
      <c r="W182" s="3">
        <f>SUM(Table3[[#This Row],[RN Hours Contract]:[Med Aide Hours Contract]])</f>
        <v>5.2055555555555557</v>
      </c>
      <c r="X182" s="3">
        <v>0</v>
      </c>
      <c r="Y182" s="3">
        <v>2.4666666666666668</v>
      </c>
      <c r="Z182" s="3">
        <v>0</v>
      </c>
      <c r="AA182" s="3">
        <v>1.8666666666666667</v>
      </c>
      <c r="AB182" s="3">
        <v>0</v>
      </c>
      <c r="AC182" s="3">
        <v>0</v>
      </c>
      <c r="AD182" s="3">
        <v>0</v>
      </c>
      <c r="AE182" s="3">
        <v>0.87222222222222223</v>
      </c>
      <c r="AF182" t="s">
        <v>180</v>
      </c>
      <c r="AG182" s="13">
        <v>4</v>
      </c>
      <c r="AQ182"/>
    </row>
    <row r="183" spans="1:43" x14ac:dyDescent="0.2">
      <c r="A183" t="s">
        <v>273</v>
      </c>
      <c r="B183" t="s">
        <v>453</v>
      </c>
      <c r="C183" t="s">
        <v>563</v>
      </c>
      <c r="D183" t="s">
        <v>694</v>
      </c>
      <c r="E183" s="3">
        <v>76.855555555555554</v>
      </c>
      <c r="F183" s="3">
        <f>Table3[[#This Row],[Total Hours Nurse Staffing]]/Table3[[#This Row],[MDS Census]]</f>
        <v>3.8130475639728205</v>
      </c>
      <c r="G183" s="3">
        <f>Table3[[#This Row],[Total Direct Care Staff Hours]]/Table3[[#This Row],[MDS Census]]</f>
        <v>3.3756310539251118</v>
      </c>
      <c r="H183" s="3">
        <f>Table3[[#This Row],[Total RN Hours (w/ Admin, DON)]]/Table3[[#This Row],[MDS Census]]</f>
        <v>1.0015122162787335</v>
      </c>
      <c r="I183" s="3">
        <f>Table3[[#This Row],[RN Hours (excl. Admin, DON)]]/Table3[[#This Row],[MDS Census]]</f>
        <v>0.64181870753216719</v>
      </c>
      <c r="J183" s="3">
        <f t="shared" si="3"/>
        <v>293.05388888888888</v>
      </c>
      <c r="K183" s="3">
        <f>SUM(Table3[[#This Row],[RN Hours (excl. Admin, DON)]], Table3[[#This Row],[LPN Hours (excl. Admin)]], Table3[[#This Row],[CNA Hours]], Table3[[#This Row],[NA TR Hours]], Table3[[#This Row],[Med Aide/Tech Hours]])</f>
        <v>259.43599999999998</v>
      </c>
      <c r="L183" s="3">
        <f>SUM(Table3[[#This Row],[RN Hours (excl. Admin, DON)]:[RN DON Hours]])</f>
        <v>76.971777777777774</v>
      </c>
      <c r="M183" s="3">
        <v>49.327333333333335</v>
      </c>
      <c r="N183" s="3">
        <v>21.955555555555556</v>
      </c>
      <c r="O183" s="3">
        <v>5.6888888888888891</v>
      </c>
      <c r="P183" s="3">
        <f>SUM(Table3[[#This Row],[LPN Hours (excl. Admin)]:[LPN Admin Hours]])</f>
        <v>67.843666666666664</v>
      </c>
      <c r="Q183" s="3">
        <v>61.870222222222218</v>
      </c>
      <c r="R183" s="3">
        <v>5.9734444444444446</v>
      </c>
      <c r="S183" s="3">
        <f>SUM(Table3[[#This Row],[CNA Hours]], Table3[[#This Row],[NA TR Hours]], Table3[[#This Row],[Med Aide/Tech Hours]])</f>
        <v>148.23844444444441</v>
      </c>
      <c r="T183" s="3">
        <v>140.2561111111111</v>
      </c>
      <c r="U183" s="3">
        <v>1.9485555555555554</v>
      </c>
      <c r="V183" s="3">
        <v>6.0337777777777797</v>
      </c>
      <c r="W183" s="3">
        <f>SUM(Table3[[#This Row],[RN Hours Contract]:[Med Aide Hours Contract]])</f>
        <v>0.14444444444444443</v>
      </c>
      <c r="X183" s="3">
        <v>0.14444444444444443</v>
      </c>
      <c r="Y183" s="3">
        <v>0</v>
      </c>
      <c r="Z183" s="3">
        <v>0</v>
      </c>
      <c r="AA183" s="3">
        <v>0</v>
      </c>
      <c r="AB183" s="3">
        <v>0</v>
      </c>
      <c r="AC183" s="3">
        <v>0</v>
      </c>
      <c r="AD183" s="3">
        <v>0</v>
      </c>
      <c r="AE183" s="3">
        <v>0</v>
      </c>
      <c r="AF183" t="s">
        <v>181</v>
      </c>
      <c r="AG183" s="13">
        <v>4</v>
      </c>
      <c r="AQ183"/>
    </row>
    <row r="184" spans="1:43" x14ac:dyDescent="0.2">
      <c r="A184" t="s">
        <v>273</v>
      </c>
      <c r="B184" t="s">
        <v>454</v>
      </c>
      <c r="C184" t="s">
        <v>564</v>
      </c>
      <c r="D184" t="s">
        <v>701</v>
      </c>
      <c r="E184" s="3">
        <v>51.888888888888886</v>
      </c>
      <c r="F184" s="3">
        <f>Table3[[#This Row],[Total Hours Nurse Staffing]]/Table3[[#This Row],[MDS Census]]</f>
        <v>4.0185695931477525</v>
      </c>
      <c r="G184" s="3">
        <f>Table3[[#This Row],[Total Direct Care Staff Hours]]/Table3[[#This Row],[MDS Census]]</f>
        <v>3.5085610278372599</v>
      </c>
      <c r="H184" s="3">
        <f>Table3[[#This Row],[Total RN Hours (w/ Admin, DON)]]/Table3[[#This Row],[MDS Census]]</f>
        <v>0.86471092077087797</v>
      </c>
      <c r="I184" s="3">
        <f>Table3[[#This Row],[RN Hours (excl. Admin, DON)]]/Table3[[#This Row],[MDS Census]]</f>
        <v>0.57006423982869381</v>
      </c>
      <c r="J184" s="3">
        <f t="shared" si="3"/>
        <v>208.51911111111113</v>
      </c>
      <c r="K184" s="3">
        <f>SUM(Table3[[#This Row],[RN Hours (excl. Admin, DON)]], Table3[[#This Row],[LPN Hours (excl. Admin)]], Table3[[#This Row],[CNA Hours]], Table3[[#This Row],[NA TR Hours]], Table3[[#This Row],[Med Aide/Tech Hours]])</f>
        <v>182.05533333333335</v>
      </c>
      <c r="L184" s="3">
        <f>SUM(Table3[[#This Row],[RN Hours (excl. Admin, DON)]:[RN DON Hours]])</f>
        <v>44.86888888888889</v>
      </c>
      <c r="M184" s="3">
        <v>29.58</v>
      </c>
      <c r="N184" s="3">
        <v>9.6888888888888882</v>
      </c>
      <c r="O184" s="3">
        <v>5.6</v>
      </c>
      <c r="P184" s="3">
        <f>SUM(Table3[[#This Row],[LPN Hours (excl. Admin)]:[LPN Admin Hours]])</f>
        <v>34.882555555555555</v>
      </c>
      <c r="Q184" s="3">
        <v>23.707666666666668</v>
      </c>
      <c r="R184" s="3">
        <v>11.174888888888891</v>
      </c>
      <c r="S184" s="3">
        <f>SUM(Table3[[#This Row],[CNA Hours]], Table3[[#This Row],[NA TR Hours]], Table3[[#This Row],[Med Aide/Tech Hours]])</f>
        <v>128.76766666666668</v>
      </c>
      <c r="T184" s="3">
        <v>94.367888888888899</v>
      </c>
      <c r="U184" s="3">
        <v>21.614666666666672</v>
      </c>
      <c r="V184" s="3">
        <v>12.785111111111107</v>
      </c>
      <c r="W184" s="3">
        <f>SUM(Table3[[#This Row],[RN Hours Contract]:[Med Aide Hours Contract]])</f>
        <v>33.726111111111123</v>
      </c>
      <c r="X184" s="3">
        <v>6.2256666666666662</v>
      </c>
      <c r="Y184" s="3">
        <v>0</v>
      </c>
      <c r="Z184" s="3">
        <v>0</v>
      </c>
      <c r="AA184" s="3">
        <v>5.3243333333333336</v>
      </c>
      <c r="AB184" s="3">
        <v>0</v>
      </c>
      <c r="AC184" s="3">
        <v>20.907666666666675</v>
      </c>
      <c r="AD184" s="3">
        <v>0</v>
      </c>
      <c r="AE184" s="3">
        <v>1.2684444444444447</v>
      </c>
      <c r="AF184" t="s">
        <v>182</v>
      </c>
      <c r="AG184" s="13">
        <v>4</v>
      </c>
      <c r="AQ184"/>
    </row>
    <row r="185" spans="1:43" x14ac:dyDescent="0.2">
      <c r="A185" t="s">
        <v>273</v>
      </c>
      <c r="B185" t="s">
        <v>455</v>
      </c>
      <c r="C185" t="s">
        <v>670</v>
      </c>
      <c r="D185" t="s">
        <v>709</v>
      </c>
      <c r="E185" s="3">
        <v>84.577777777777783</v>
      </c>
      <c r="F185" s="3">
        <f>Table3[[#This Row],[Total Hours Nurse Staffing]]/Table3[[#This Row],[MDS Census]]</f>
        <v>3.955980031529164</v>
      </c>
      <c r="G185" s="3">
        <f>Table3[[#This Row],[Total Direct Care Staff Hours]]/Table3[[#This Row],[MDS Census]]</f>
        <v>3.5004978980557011</v>
      </c>
      <c r="H185" s="3">
        <f>Table3[[#This Row],[Total RN Hours (w/ Admin, DON)]]/Table3[[#This Row],[MDS Census]]</f>
        <v>1.0890869679453492</v>
      </c>
      <c r="I185" s="3">
        <f>Table3[[#This Row],[RN Hours (excl. Admin, DON)]]/Table3[[#This Row],[MDS Census]]</f>
        <v>0.70163820283762468</v>
      </c>
      <c r="J185" s="3">
        <f t="shared" si="3"/>
        <v>334.58799999999997</v>
      </c>
      <c r="K185" s="3">
        <f>SUM(Table3[[#This Row],[RN Hours (excl. Admin, DON)]], Table3[[#This Row],[LPN Hours (excl. Admin)]], Table3[[#This Row],[CNA Hours]], Table3[[#This Row],[NA TR Hours]], Table3[[#This Row],[Med Aide/Tech Hours]])</f>
        <v>296.06433333333331</v>
      </c>
      <c r="L185" s="3">
        <f>SUM(Table3[[#This Row],[RN Hours (excl. Admin, DON)]:[RN DON Hours]])</f>
        <v>92.112555555555545</v>
      </c>
      <c r="M185" s="3">
        <v>59.342999999999996</v>
      </c>
      <c r="N185" s="3">
        <v>27.080666666666669</v>
      </c>
      <c r="O185" s="3">
        <v>5.6888888888888891</v>
      </c>
      <c r="P185" s="3">
        <f>SUM(Table3[[#This Row],[LPN Hours (excl. Admin)]:[LPN Admin Hours]])</f>
        <v>35.065555555555555</v>
      </c>
      <c r="Q185" s="3">
        <v>29.311444444444447</v>
      </c>
      <c r="R185" s="3">
        <v>5.7541111111111096</v>
      </c>
      <c r="S185" s="3">
        <f>SUM(Table3[[#This Row],[CNA Hours]], Table3[[#This Row],[NA TR Hours]], Table3[[#This Row],[Med Aide/Tech Hours]])</f>
        <v>207.4098888888889</v>
      </c>
      <c r="T185" s="3">
        <v>160.85477777777777</v>
      </c>
      <c r="U185" s="3">
        <v>24.725555555555559</v>
      </c>
      <c r="V185" s="3">
        <v>21.829555555555562</v>
      </c>
      <c r="W185" s="3">
        <f>SUM(Table3[[#This Row],[RN Hours Contract]:[Med Aide Hours Contract]])</f>
        <v>0.31111111111111112</v>
      </c>
      <c r="X185" s="3">
        <v>0.26666666666666666</v>
      </c>
      <c r="Y185" s="3">
        <v>0</v>
      </c>
      <c r="Z185" s="3">
        <v>0</v>
      </c>
      <c r="AA185" s="3">
        <v>0</v>
      </c>
      <c r="AB185" s="3">
        <v>4.4444444444444446E-2</v>
      </c>
      <c r="AC185" s="3">
        <v>0</v>
      </c>
      <c r="AD185" s="3">
        <v>0</v>
      </c>
      <c r="AE185" s="3">
        <v>0</v>
      </c>
      <c r="AF185" t="s">
        <v>183</v>
      </c>
      <c r="AG185" s="13">
        <v>4</v>
      </c>
      <c r="AQ185"/>
    </row>
    <row r="186" spans="1:43" x14ac:dyDescent="0.2">
      <c r="A186" t="s">
        <v>273</v>
      </c>
      <c r="B186" t="s">
        <v>456</v>
      </c>
      <c r="C186" t="s">
        <v>671</v>
      </c>
      <c r="D186" t="s">
        <v>733</v>
      </c>
      <c r="E186" s="3">
        <v>44.033333333333331</v>
      </c>
      <c r="F186" s="3">
        <f>Table3[[#This Row],[Total Hours Nurse Staffing]]/Table3[[#This Row],[MDS Census]]</f>
        <v>3.6530406257885444</v>
      </c>
      <c r="G186" s="3">
        <f>Table3[[#This Row],[Total Direct Care Staff Hours]]/Table3[[#This Row],[MDS Census]]</f>
        <v>3.3850618218521329</v>
      </c>
      <c r="H186" s="3">
        <f>Table3[[#This Row],[Total RN Hours (w/ Admin, DON)]]/Table3[[#This Row],[MDS Census]]</f>
        <v>0.52340398687862733</v>
      </c>
      <c r="I186" s="3">
        <f>Table3[[#This Row],[RN Hours (excl. Admin, DON)]]/Table3[[#This Row],[MDS Census]]</f>
        <v>0.37149886449659353</v>
      </c>
      <c r="J186" s="3">
        <f t="shared" si="3"/>
        <v>160.85555555555555</v>
      </c>
      <c r="K186" s="3">
        <f>SUM(Table3[[#This Row],[RN Hours (excl. Admin, DON)]], Table3[[#This Row],[LPN Hours (excl. Admin)]], Table3[[#This Row],[CNA Hours]], Table3[[#This Row],[NA TR Hours]], Table3[[#This Row],[Med Aide/Tech Hours]])</f>
        <v>149.05555555555557</v>
      </c>
      <c r="L186" s="3">
        <f>SUM(Table3[[#This Row],[RN Hours (excl. Admin, DON)]:[RN DON Hours]])</f>
        <v>23.047222222222224</v>
      </c>
      <c r="M186" s="3">
        <v>16.358333333333334</v>
      </c>
      <c r="N186" s="3">
        <v>1.0888888888888888</v>
      </c>
      <c r="O186" s="3">
        <v>5.6</v>
      </c>
      <c r="P186" s="3">
        <f>SUM(Table3[[#This Row],[LPN Hours (excl. Admin)]:[LPN Admin Hours]])</f>
        <v>47.797222222222217</v>
      </c>
      <c r="Q186" s="3">
        <v>42.68611111111111</v>
      </c>
      <c r="R186" s="3">
        <v>5.1111111111111107</v>
      </c>
      <c r="S186" s="3">
        <f>SUM(Table3[[#This Row],[CNA Hours]], Table3[[#This Row],[NA TR Hours]], Table3[[#This Row],[Med Aide/Tech Hours]])</f>
        <v>90.011111111111106</v>
      </c>
      <c r="T186" s="3">
        <v>86.11944444444444</v>
      </c>
      <c r="U186" s="3">
        <v>3.8916666666666666</v>
      </c>
      <c r="V186" s="3">
        <v>0</v>
      </c>
      <c r="W186" s="3">
        <f>SUM(Table3[[#This Row],[RN Hours Contract]:[Med Aide Hours Contract]])</f>
        <v>0</v>
      </c>
      <c r="X186" s="3">
        <v>0</v>
      </c>
      <c r="Y186" s="3">
        <v>0</v>
      </c>
      <c r="Z186" s="3">
        <v>0</v>
      </c>
      <c r="AA186" s="3">
        <v>0</v>
      </c>
      <c r="AB186" s="3">
        <v>0</v>
      </c>
      <c r="AC186" s="3">
        <v>0</v>
      </c>
      <c r="AD186" s="3">
        <v>0</v>
      </c>
      <c r="AE186" s="3">
        <v>0</v>
      </c>
      <c r="AF186" t="s">
        <v>184</v>
      </c>
      <c r="AG186" s="13">
        <v>4</v>
      </c>
      <c r="AQ186"/>
    </row>
    <row r="187" spans="1:43" x14ac:dyDescent="0.2">
      <c r="A187" t="s">
        <v>273</v>
      </c>
      <c r="B187" t="s">
        <v>457</v>
      </c>
      <c r="C187" t="s">
        <v>672</v>
      </c>
      <c r="D187" t="s">
        <v>798</v>
      </c>
      <c r="E187" s="3">
        <v>70.266666666666666</v>
      </c>
      <c r="F187" s="3">
        <f>Table3[[#This Row],[Total Hours Nurse Staffing]]/Table3[[#This Row],[MDS Census]]</f>
        <v>3.4255328905755849</v>
      </c>
      <c r="G187" s="3">
        <f>Table3[[#This Row],[Total Direct Care Staff Hours]]/Table3[[#This Row],[MDS Census]]</f>
        <v>3.0094592030360534</v>
      </c>
      <c r="H187" s="3">
        <f>Table3[[#This Row],[Total RN Hours (w/ Admin, DON)]]/Table3[[#This Row],[MDS Census]]</f>
        <v>0.67398481973434543</v>
      </c>
      <c r="I187" s="3">
        <f>Table3[[#This Row],[RN Hours (excl. Admin, DON)]]/Table3[[#This Row],[MDS Census]]</f>
        <v>0.39050126502213789</v>
      </c>
      <c r="J187" s="3">
        <f t="shared" si="3"/>
        <v>240.70077777777777</v>
      </c>
      <c r="K187" s="3">
        <f>SUM(Table3[[#This Row],[RN Hours (excl. Admin, DON)]], Table3[[#This Row],[LPN Hours (excl. Admin)]], Table3[[#This Row],[CNA Hours]], Table3[[#This Row],[NA TR Hours]], Table3[[#This Row],[Med Aide/Tech Hours]])</f>
        <v>211.46466666666669</v>
      </c>
      <c r="L187" s="3">
        <f>SUM(Table3[[#This Row],[RN Hours (excl. Admin, DON)]:[RN DON Hours]])</f>
        <v>47.358666666666672</v>
      </c>
      <c r="M187" s="3">
        <v>27.439222222222224</v>
      </c>
      <c r="N187" s="3">
        <v>14.319444444444445</v>
      </c>
      <c r="O187" s="3">
        <v>5.6</v>
      </c>
      <c r="P187" s="3">
        <f>SUM(Table3[[#This Row],[LPN Hours (excl. Admin)]:[LPN Admin Hours]])</f>
        <v>43.132555555555555</v>
      </c>
      <c r="Q187" s="3">
        <v>33.815888888888885</v>
      </c>
      <c r="R187" s="3">
        <v>9.3166666666666664</v>
      </c>
      <c r="S187" s="3">
        <f>SUM(Table3[[#This Row],[CNA Hours]], Table3[[#This Row],[NA TR Hours]], Table3[[#This Row],[Med Aide/Tech Hours]])</f>
        <v>150.20955555555554</v>
      </c>
      <c r="T187" s="3">
        <v>102.64344444444444</v>
      </c>
      <c r="U187" s="3">
        <v>20.566111111111113</v>
      </c>
      <c r="V187" s="3">
        <v>27</v>
      </c>
      <c r="W187" s="3">
        <f>SUM(Table3[[#This Row],[RN Hours Contract]:[Med Aide Hours Contract]])</f>
        <v>0.67577777777777781</v>
      </c>
      <c r="X187" s="3">
        <v>0</v>
      </c>
      <c r="Y187" s="3">
        <v>0</v>
      </c>
      <c r="Z187" s="3">
        <v>0</v>
      </c>
      <c r="AA187" s="3">
        <v>0</v>
      </c>
      <c r="AB187" s="3">
        <v>0</v>
      </c>
      <c r="AC187" s="3">
        <v>0.67577777777777781</v>
      </c>
      <c r="AD187" s="3">
        <v>0</v>
      </c>
      <c r="AE187" s="3">
        <v>0</v>
      </c>
      <c r="AF187" t="s">
        <v>185</v>
      </c>
      <c r="AG187" s="13">
        <v>4</v>
      </c>
      <c r="AQ187"/>
    </row>
    <row r="188" spans="1:43" x14ac:dyDescent="0.2">
      <c r="A188" t="s">
        <v>273</v>
      </c>
      <c r="B188" t="s">
        <v>458</v>
      </c>
      <c r="C188" t="s">
        <v>605</v>
      </c>
      <c r="D188" t="s">
        <v>764</v>
      </c>
      <c r="E188" s="3">
        <v>52.355555555555554</v>
      </c>
      <c r="F188" s="3">
        <f>Table3[[#This Row],[Total Hours Nurse Staffing]]/Table3[[#This Row],[MDS Census]]</f>
        <v>3.7589940577249576</v>
      </c>
      <c r="G188" s="3">
        <f>Table3[[#This Row],[Total Direct Care Staff Hours]]/Table3[[#This Row],[MDS Census]]</f>
        <v>3.2779987266553481</v>
      </c>
      <c r="H188" s="3">
        <f>Table3[[#This Row],[Total RN Hours (w/ Admin, DON)]]/Table3[[#This Row],[MDS Census]]</f>
        <v>0.88819185059422756</v>
      </c>
      <c r="I188" s="3">
        <f>Table3[[#This Row],[RN Hours (excl. Admin, DON)]]/Table3[[#This Row],[MDS Census]]</f>
        <v>0.44167232597623091</v>
      </c>
      <c r="J188" s="3">
        <f t="shared" si="3"/>
        <v>196.80422222222222</v>
      </c>
      <c r="K188" s="3">
        <f>SUM(Table3[[#This Row],[RN Hours (excl. Admin, DON)]], Table3[[#This Row],[LPN Hours (excl. Admin)]], Table3[[#This Row],[CNA Hours]], Table3[[#This Row],[NA TR Hours]], Table3[[#This Row],[Med Aide/Tech Hours]])</f>
        <v>171.62144444444445</v>
      </c>
      <c r="L188" s="3">
        <f>SUM(Table3[[#This Row],[RN Hours (excl. Admin, DON)]:[RN DON Hours]])</f>
        <v>46.501777777777782</v>
      </c>
      <c r="M188" s="3">
        <v>23.123999999999999</v>
      </c>
      <c r="N188" s="3">
        <v>17.68888888888889</v>
      </c>
      <c r="O188" s="3">
        <v>5.6888888888888891</v>
      </c>
      <c r="P188" s="3">
        <f>SUM(Table3[[#This Row],[LPN Hours (excl. Admin)]:[LPN Admin Hours]])</f>
        <v>45.384</v>
      </c>
      <c r="Q188" s="3">
        <v>43.579000000000001</v>
      </c>
      <c r="R188" s="3">
        <v>1.8049999999999995</v>
      </c>
      <c r="S188" s="3">
        <f>SUM(Table3[[#This Row],[CNA Hours]], Table3[[#This Row],[NA TR Hours]], Table3[[#This Row],[Med Aide/Tech Hours]])</f>
        <v>104.91844444444445</v>
      </c>
      <c r="T188" s="3">
        <v>72.12811111111111</v>
      </c>
      <c r="U188" s="3">
        <v>12.834777777777777</v>
      </c>
      <c r="V188" s="3">
        <v>19.955555555555556</v>
      </c>
      <c r="W188" s="3">
        <f>SUM(Table3[[#This Row],[RN Hours Contract]:[Med Aide Hours Contract]])</f>
        <v>4.4444444444444446E-2</v>
      </c>
      <c r="X188" s="3">
        <v>4.4444444444444446E-2</v>
      </c>
      <c r="Y188" s="3">
        <v>0</v>
      </c>
      <c r="Z188" s="3">
        <v>0</v>
      </c>
      <c r="AA188" s="3">
        <v>0</v>
      </c>
      <c r="AB188" s="3">
        <v>0</v>
      </c>
      <c r="AC188" s="3">
        <v>0</v>
      </c>
      <c r="AD188" s="3">
        <v>0</v>
      </c>
      <c r="AE188" s="3">
        <v>0</v>
      </c>
      <c r="AF188" t="s">
        <v>186</v>
      </c>
      <c r="AG188" s="13">
        <v>4</v>
      </c>
      <c r="AQ188"/>
    </row>
    <row r="189" spans="1:43" x14ac:dyDescent="0.2">
      <c r="A189" t="s">
        <v>273</v>
      </c>
      <c r="B189" t="s">
        <v>459</v>
      </c>
      <c r="C189" t="s">
        <v>614</v>
      </c>
      <c r="D189" t="s">
        <v>767</v>
      </c>
      <c r="E189" s="3">
        <v>46.088888888888889</v>
      </c>
      <c r="F189" s="3">
        <f>Table3[[#This Row],[Total Hours Nurse Staffing]]/Table3[[#This Row],[MDS Census]]</f>
        <v>3.2094599807135973</v>
      </c>
      <c r="G189" s="3">
        <f>Table3[[#This Row],[Total Direct Care Staff Hours]]/Table3[[#This Row],[MDS Census]]</f>
        <v>2.8745636451301833</v>
      </c>
      <c r="H189" s="3">
        <f>Table3[[#This Row],[Total RN Hours (w/ Admin, DON)]]/Table3[[#This Row],[MDS Census]]</f>
        <v>0.42155978784956605</v>
      </c>
      <c r="I189" s="3">
        <f>Table3[[#This Row],[RN Hours (excl. Admin, DON)]]/Table3[[#This Row],[MDS Census]]</f>
        <v>0.10883558341369334</v>
      </c>
      <c r="J189" s="3">
        <f t="shared" si="3"/>
        <v>147.92044444444446</v>
      </c>
      <c r="K189" s="3">
        <f>SUM(Table3[[#This Row],[RN Hours (excl. Admin, DON)]], Table3[[#This Row],[LPN Hours (excl. Admin)]], Table3[[#This Row],[CNA Hours]], Table3[[#This Row],[NA TR Hours]], Table3[[#This Row],[Med Aide/Tech Hours]])</f>
        <v>132.48544444444445</v>
      </c>
      <c r="L189" s="3">
        <f>SUM(Table3[[#This Row],[RN Hours (excl. Admin, DON)]:[RN DON Hours]])</f>
        <v>19.429222222222222</v>
      </c>
      <c r="M189" s="3">
        <v>5.016111111111111</v>
      </c>
      <c r="N189" s="3">
        <v>9.1206666666666667</v>
      </c>
      <c r="O189" s="3">
        <v>5.2924444444444445</v>
      </c>
      <c r="P189" s="3">
        <f>SUM(Table3[[#This Row],[LPN Hours (excl. Admin)]:[LPN Admin Hours]])</f>
        <v>41.264888888888891</v>
      </c>
      <c r="Q189" s="3">
        <v>40.243000000000002</v>
      </c>
      <c r="R189" s="3">
        <v>1.0218888888888888</v>
      </c>
      <c r="S189" s="3">
        <f>SUM(Table3[[#This Row],[CNA Hours]], Table3[[#This Row],[NA TR Hours]], Table3[[#This Row],[Med Aide/Tech Hours]])</f>
        <v>87.226333333333329</v>
      </c>
      <c r="T189" s="3">
        <v>81.688333333333333</v>
      </c>
      <c r="U189" s="3">
        <v>0</v>
      </c>
      <c r="V189" s="3">
        <v>5.5380000000000011</v>
      </c>
      <c r="W189" s="3">
        <f>SUM(Table3[[#This Row],[RN Hours Contract]:[Med Aide Hours Contract]])</f>
        <v>0</v>
      </c>
      <c r="X189" s="3">
        <v>0</v>
      </c>
      <c r="Y189" s="3">
        <v>0</v>
      </c>
      <c r="Z189" s="3">
        <v>0</v>
      </c>
      <c r="AA189" s="3">
        <v>0</v>
      </c>
      <c r="AB189" s="3">
        <v>0</v>
      </c>
      <c r="AC189" s="3">
        <v>0</v>
      </c>
      <c r="AD189" s="3">
        <v>0</v>
      </c>
      <c r="AE189" s="3">
        <v>0</v>
      </c>
      <c r="AF189" t="s">
        <v>187</v>
      </c>
      <c r="AG189" s="13">
        <v>4</v>
      </c>
      <c r="AQ189"/>
    </row>
    <row r="190" spans="1:43" x14ac:dyDescent="0.2">
      <c r="A190" t="s">
        <v>273</v>
      </c>
      <c r="B190" t="s">
        <v>460</v>
      </c>
      <c r="C190" t="s">
        <v>616</v>
      </c>
      <c r="D190" t="s">
        <v>768</v>
      </c>
      <c r="E190" s="3">
        <v>50.822222222222223</v>
      </c>
      <c r="F190" s="3">
        <f>Table3[[#This Row],[Total Hours Nurse Staffing]]/Table3[[#This Row],[MDS Census]]</f>
        <v>3.6556908613904673</v>
      </c>
      <c r="G190" s="3">
        <f>Table3[[#This Row],[Total Direct Care Staff Hours]]/Table3[[#This Row],[MDS Census]]</f>
        <v>3.1626738084827282</v>
      </c>
      <c r="H190" s="3">
        <f>Table3[[#This Row],[Total RN Hours (w/ Admin, DON)]]/Table3[[#This Row],[MDS Census]]</f>
        <v>0.83594665500655874</v>
      </c>
      <c r="I190" s="3">
        <f>Table3[[#This Row],[RN Hours (excl. Admin, DON)]]/Table3[[#This Row],[MDS Census]]</f>
        <v>0.39082203760384776</v>
      </c>
      <c r="J190" s="3">
        <f t="shared" si="3"/>
        <v>185.79033333333331</v>
      </c>
      <c r="K190" s="3">
        <f>SUM(Table3[[#This Row],[RN Hours (excl. Admin, DON)]], Table3[[#This Row],[LPN Hours (excl. Admin)]], Table3[[#This Row],[CNA Hours]], Table3[[#This Row],[NA TR Hours]], Table3[[#This Row],[Med Aide/Tech Hours]])</f>
        <v>160.7341111111111</v>
      </c>
      <c r="L190" s="3">
        <f>SUM(Table3[[#This Row],[RN Hours (excl. Admin, DON)]:[RN DON Hours]])</f>
        <v>42.484666666666662</v>
      </c>
      <c r="M190" s="3">
        <v>19.862444444444442</v>
      </c>
      <c r="N190" s="3">
        <v>16.944444444444443</v>
      </c>
      <c r="O190" s="3">
        <v>5.677777777777778</v>
      </c>
      <c r="P190" s="3">
        <f>SUM(Table3[[#This Row],[LPN Hours (excl. Admin)]:[LPN Admin Hours]])</f>
        <v>41.031555555555556</v>
      </c>
      <c r="Q190" s="3">
        <v>38.597555555555559</v>
      </c>
      <c r="R190" s="3">
        <v>2.4340000000000002</v>
      </c>
      <c r="S190" s="3">
        <f>SUM(Table3[[#This Row],[CNA Hours]], Table3[[#This Row],[NA TR Hours]], Table3[[#This Row],[Med Aide/Tech Hours]])</f>
        <v>102.2741111111111</v>
      </c>
      <c r="T190" s="3">
        <v>94.186666666666653</v>
      </c>
      <c r="U190" s="3">
        <v>8.0874444444444453</v>
      </c>
      <c r="V190" s="3">
        <v>0</v>
      </c>
      <c r="W190" s="3">
        <f>SUM(Table3[[#This Row],[RN Hours Contract]:[Med Aide Hours Contract]])</f>
        <v>4.7222222222222221E-2</v>
      </c>
      <c r="X190" s="3">
        <v>0</v>
      </c>
      <c r="Y190" s="3">
        <v>0</v>
      </c>
      <c r="Z190" s="3">
        <v>0</v>
      </c>
      <c r="AA190" s="3">
        <v>0</v>
      </c>
      <c r="AB190" s="3">
        <v>4.7222222222222221E-2</v>
      </c>
      <c r="AC190" s="3">
        <v>0</v>
      </c>
      <c r="AD190" s="3">
        <v>0</v>
      </c>
      <c r="AE190" s="3">
        <v>0</v>
      </c>
      <c r="AF190" t="s">
        <v>188</v>
      </c>
      <c r="AG190" s="13">
        <v>4</v>
      </c>
      <c r="AQ190"/>
    </row>
    <row r="191" spans="1:43" x14ac:dyDescent="0.2">
      <c r="A191" t="s">
        <v>273</v>
      </c>
      <c r="B191" t="s">
        <v>461</v>
      </c>
      <c r="C191" t="s">
        <v>603</v>
      </c>
      <c r="D191" t="s">
        <v>733</v>
      </c>
      <c r="E191" s="3">
        <v>40.611111111111114</v>
      </c>
      <c r="F191" s="3">
        <f>Table3[[#This Row],[Total Hours Nurse Staffing]]/Table3[[#This Row],[MDS Census]]</f>
        <v>3.8601723666210668</v>
      </c>
      <c r="G191" s="3">
        <f>Table3[[#This Row],[Total Direct Care Staff Hours]]/Table3[[#This Row],[MDS Census]]</f>
        <v>3.6135649794801643</v>
      </c>
      <c r="H191" s="3">
        <f>Table3[[#This Row],[Total RN Hours (w/ Admin, DON)]]/Table3[[#This Row],[MDS Census]]</f>
        <v>0.45601641586867309</v>
      </c>
      <c r="I191" s="3">
        <f>Table3[[#This Row],[RN Hours (excl. Admin, DON)]]/Table3[[#This Row],[MDS Census]]</f>
        <v>0.32719288645690836</v>
      </c>
      <c r="J191" s="3">
        <f t="shared" si="3"/>
        <v>156.7658888888889</v>
      </c>
      <c r="K191" s="3">
        <f>SUM(Table3[[#This Row],[RN Hours (excl. Admin, DON)]], Table3[[#This Row],[LPN Hours (excl. Admin)]], Table3[[#This Row],[CNA Hours]], Table3[[#This Row],[NA TR Hours]], Table3[[#This Row],[Med Aide/Tech Hours]])</f>
        <v>146.75088888888891</v>
      </c>
      <c r="L191" s="3">
        <f>SUM(Table3[[#This Row],[RN Hours (excl. Admin, DON)]:[RN DON Hours]])</f>
        <v>18.519333333333336</v>
      </c>
      <c r="M191" s="3">
        <v>13.287666666666668</v>
      </c>
      <c r="N191" s="3">
        <v>0.28055555555555556</v>
      </c>
      <c r="O191" s="3">
        <v>4.9511111111111115</v>
      </c>
      <c r="P191" s="3">
        <f>SUM(Table3[[#This Row],[LPN Hours (excl. Admin)]:[LPN Admin Hours]])</f>
        <v>39.057444444444442</v>
      </c>
      <c r="Q191" s="3">
        <v>34.274111111111111</v>
      </c>
      <c r="R191" s="3">
        <v>4.7833333333333332</v>
      </c>
      <c r="S191" s="3">
        <f>SUM(Table3[[#This Row],[CNA Hours]], Table3[[#This Row],[NA TR Hours]], Table3[[#This Row],[Med Aide/Tech Hours]])</f>
        <v>99.189111111111117</v>
      </c>
      <c r="T191" s="3">
        <v>65.89</v>
      </c>
      <c r="U191" s="3">
        <v>30.016666666666666</v>
      </c>
      <c r="V191" s="3">
        <v>3.2824444444444447</v>
      </c>
      <c r="W191" s="3">
        <f>SUM(Table3[[#This Row],[RN Hours Contract]:[Med Aide Hours Contract]])</f>
        <v>16.196444444444445</v>
      </c>
      <c r="X191" s="3">
        <v>5.0055555555555555</v>
      </c>
      <c r="Y191" s="3">
        <v>0</v>
      </c>
      <c r="Z191" s="3">
        <v>0</v>
      </c>
      <c r="AA191" s="3">
        <v>0</v>
      </c>
      <c r="AB191" s="3">
        <v>0</v>
      </c>
      <c r="AC191" s="3">
        <v>6</v>
      </c>
      <c r="AD191" s="3">
        <v>5.1908888888888889</v>
      </c>
      <c r="AE191" s="3">
        <v>0</v>
      </c>
      <c r="AF191" t="s">
        <v>189</v>
      </c>
      <c r="AG191" s="13">
        <v>4</v>
      </c>
      <c r="AQ191"/>
    </row>
    <row r="192" spans="1:43" x14ac:dyDescent="0.2">
      <c r="A192" t="s">
        <v>273</v>
      </c>
      <c r="B192" t="s">
        <v>462</v>
      </c>
      <c r="C192" t="s">
        <v>568</v>
      </c>
      <c r="D192" t="s">
        <v>799</v>
      </c>
      <c r="E192" s="3">
        <v>23.777777777777779</v>
      </c>
      <c r="F192" s="3">
        <f>Table3[[#This Row],[Total Hours Nurse Staffing]]/Table3[[#This Row],[MDS Census]]</f>
        <v>3.2394766355140185</v>
      </c>
      <c r="G192" s="3">
        <f>Table3[[#This Row],[Total Direct Care Staff Hours]]/Table3[[#This Row],[MDS Census]]</f>
        <v>2.5652943925233642</v>
      </c>
      <c r="H192" s="3">
        <f>Table3[[#This Row],[Total RN Hours (w/ Admin, DON)]]/Table3[[#This Row],[MDS Census]]</f>
        <v>1.449644859813084</v>
      </c>
      <c r="I192" s="3">
        <f>Table3[[#This Row],[RN Hours (excl. Admin, DON)]]/Table3[[#This Row],[MDS Census]]</f>
        <v>0.77733177570093448</v>
      </c>
      <c r="J192" s="3">
        <f t="shared" si="3"/>
        <v>77.027555555555551</v>
      </c>
      <c r="K192" s="3">
        <f>SUM(Table3[[#This Row],[RN Hours (excl. Admin, DON)]], Table3[[#This Row],[LPN Hours (excl. Admin)]], Table3[[#This Row],[CNA Hours]], Table3[[#This Row],[NA TR Hours]], Table3[[#This Row],[Med Aide/Tech Hours]])</f>
        <v>60.996999999999993</v>
      </c>
      <c r="L192" s="3">
        <f>SUM(Table3[[#This Row],[RN Hours (excl. Admin, DON)]:[RN DON Hours]])</f>
        <v>34.469333333333331</v>
      </c>
      <c r="M192" s="3">
        <v>18.483222222222221</v>
      </c>
      <c r="N192" s="3">
        <v>10.352777777777778</v>
      </c>
      <c r="O192" s="3">
        <v>5.6333333333333337</v>
      </c>
      <c r="P192" s="3">
        <f>SUM(Table3[[#This Row],[LPN Hours (excl. Admin)]:[LPN Admin Hours]])</f>
        <v>10.129333333333333</v>
      </c>
      <c r="Q192" s="3">
        <v>10.084888888888889</v>
      </c>
      <c r="R192" s="3">
        <v>4.4444444444444446E-2</v>
      </c>
      <c r="S192" s="3">
        <f>SUM(Table3[[#This Row],[CNA Hours]], Table3[[#This Row],[NA TR Hours]], Table3[[#This Row],[Med Aide/Tech Hours]])</f>
        <v>32.428888888888885</v>
      </c>
      <c r="T192" s="3">
        <v>32.428888888888885</v>
      </c>
      <c r="U192" s="3">
        <v>0</v>
      </c>
      <c r="V192" s="3">
        <v>0</v>
      </c>
      <c r="W192" s="3">
        <f>SUM(Table3[[#This Row],[RN Hours Contract]:[Med Aide Hours Contract]])</f>
        <v>4.4444444444444446E-2</v>
      </c>
      <c r="X192" s="3">
        <v>0</v>
      </c>
      <c r="Y192" s="3">
        <v>0</v>
      </c>
      <c r="Z192" s="3">
        <v>0</v>
      </c>
      <c r="AA192" s="3">
        <v>0</v>
      </c>
      <c r="AB192" s="3">
        <v>4.4444444444444446E-2</v>
      </c>
      <c r="AC192" s="3">
        <v>0</v>
      </c>
      <c r="AD192" s="3">
        <v>0</v>
      </c>
      <c r="AE192" s="3">
        <v>0</v>
      </c>
      <c r="AF192" t="s">
        <v>190</v>
      </c>
      <c r="AG192" s="13">
        <v>4</v>
      </c>
      <c r="AQ192"/>
    </row>
    <row r="193" spans="1:43" x14ac:dyDescent="0.2">
      <c r="A193" t="s">
        <v>273</v>
      </c>
      <c r="B193" t="s">
        <v>463</v>
      </c>
      <c r="C193" t="s">
        <v>604</v>
      </c>
      <c r="D193" t="s">
        <v>746</v>
      </c>
      <c r="E193" s="3">
        <v>71.233333333333334</v>
      </c>
      <c r="F193" s="3">
        <f>Table3[[#This Row],[Total Hours Nurse Staffing]]/Table3[[#This Row],[MDS Census]]</f>
        <v>3.602427078458899</v>
      </c>
      <c r="G193" s="3">
        <f>Table3[[#This Row],[Total Direct Care Staff Hours]]/Table3[[#This Row],[MDS Census]]</f>
        <v>3.0666495086569956</v>
      </c>
      <c r="H193" s="3">
        <f>Table3[[#This Row],[Total RN Hours (w/ Admin, DON)]]/Table3[[#This Row],[MDS Census]]</f>
        <v>1.2955513960380598</v>
      </c>
      <c r="I193" s="3">
        <f>Table3[[#This Row],[RN Hours (excl. Admin, DON)]]/Table3[[#This Row],[MDS Census]]</f>
        <v>0.76466073935423484</v>
      </c>
      <c r="J193" s="3">
        <f t="shared" si="3"/>
        <v>256.6128888888889</v>
      </c>
      <c r="K193" s="3">
        <f>SUM(Table3[[#This Row],[RN Hours (excl. Admin, DON)]], Table3[[#This Row],[LPN Hours (excl. Admin)]], Table3[[#This Row],[CNA Hours]], Table3[[#This Row],[NA TR Hours]], Table3[[#This Row],[Med Aide/Tech Hours]])</f>
        <v>218.44766666666666</v>
      </c>
      <c r="L193" s="3">
        <f>SUM(Table3[[#This Row],[RN Hours (excl. Admin, DON)]:[RN DON Hours]])</f>
        <v>92.286444444444456</v>
      </c>
      <c r="M193" s="3">
        <v>54.469333333333331</v>
      </c>
      <c r="N193" s="3">
        <v>32.128222222222234</v>
      </c>
      <c r="O193" s="3">
        <v>5.6888888888888891</v>
      </c>
      <c r="P193" s="3">
        <f>SUM(Table3[[#This Row],[LPN Hours (excl. Admin)]:[LPN Admin Hours]])</f>
        <v>30.229333333333333</v>
      </c>
      <c r="Q193" s="3">
        <v>29.88122222222222</v>
      </c>
      <c r="R193" s="3">
        <v>0.34811111111111109</v>
      </c>
      <c r="S193" s="3">
        <f>SUM(Table3[[#This Row],[CNA Hours]], Table3[[#This Row],[NA TR Hours]], Table3[[#This Row],[Med Aide/Tech Hours]])</f>
        <v>134.0971111111111</v>
      </c>
      <c r="T193" s="3">
        <v>133.61211111111112</v>
      </c>
      <c r="U193" s="3">
        <v>0.12944444444444445</v>
      </c>
      <c r="V193" s="3">
        <v>0.35555555555555557</v>
      </c>
      <c r="W193" s="3">
        <f>SUM(Table3[[#This Row],[RN Hours Contract]:[Med Aide Hours Contract]])</f>
        <v>0.74844444444444447</v>
      </c>
      <c r="X193" s="3">
        <v>7.7777777777777779E-2</v>
      </c>
      <c r="Y193" s="3">
        <v>0</v>
      </c>
      <c r="Z193" s="3">
        <v>0</v>
      </c>
      <c r="AA193" s="3">
        <v>8.0888888888888885E-2</v>
      </c>
      <c r="AB193" s="3">
        <v>0</v>
      </c>
      <c r="AC193" s="3">
        <v>0.58977777777777773</v>
      </c>
      <c r="AD193" s="3">
        <v>0</v>
      </c>
      <c r="AE193" s="3">
        <v>0</v>
      </c>
      <c r="AF193" t="s">
        <v>191</v>
      </c>
      <c r="AG193" s="13">
        <v>4</v>
      </c>
      <c r="AQ193"/>
    </row>
    <row r="194" spans="1:43" x14ac:dyDescent="0.2">
      <c r="A194" t="s">
        <v>273</v>
      </c>
      <c r="B194" t="s">
        <v>464</v>
      </c>
      <c r="C194" t="s">
        <v>563</v>
      </c>
      <c r="D194" t="s">
        <v>694</v>
      </c>
      <c r="E194" s="3">
        <v>67</v>
      </c>
      <c r="F194" s="3">
        <f>Table3[[#This Row],[Total Hours Nurse Staffing]]/Table3[[#This Row],[MDS Census]]</f>
        <v>3.3945820895522392</v>
      </c>
      <c r="G194" s="3">
        <f>Table3[[#This Row],[Total Direct Care Staff Hours]]/Table3[[#This Row],[MDS Census]]</f>
        <v>3.0696650082918735</v>
      </c>
      <c r="H194" s="3">
        <f>Table3[[#This Row],[Total RN Hours (w/ Admin, DON)]]/Table3[[#This Row],[MDS Census]]</f>
        <v>0.52765505804311774</v>
      </c>
      <c r="I194" s="3">
        <f>Table3[[#This Row],[RN Hours (excl. Admin, DON)]]/Table3[[#This Row],[MDS Census]]</f>
        <v>0.34742951907131014</v>
      </c>
      <c r="J194" s="3">
        <f t="shared" si="3"/>
        <v>227.43700000000001</v>
      </c>
      <c r="K194" s="3">
        <f>SUM(Table3[[#This Row],[RN Hours (excl. Admin, DON)]], Table3[[#This Row],[LPN Hours (excl. Admin)]], Table3[[#This Row],[CNA Hours]], Table3[[#This Row],[NA TR Hours]], Table3[[#This Row],[Med Aide/Tech Hours]])</f>
        <v>205.66755555555554</v>
      </c>
      <c r="L194" s="3">
        <f>SUM(Table3[[#This Row],[RN Hours (excl. Admin, DON)]:[RN DON Hours]])</f>
        <v>35.352888888888891</v>
      </c>
      <c r="M194" s="3">
        <v>23.277777777777779</v>
      </c>
      <c r="N194" s="3">
        <v>6.3862222222222211</v>
      </c>
      <c r="O194" s="3">
        <v>5.6888888888888891</v>
      </c>
      <c r="P194" s="3">
        <f>SUM(Table3[[#This Row],[LPN Hours (excl. Admin)]:[LPN Admin Hours]])</f>
        <v>62.363666666666667</v>
      </c>
      <c r="Q194" s="3">
        <v>52.669333333333334</v>
      </c>
      <c r="R194" s="3">
        <v>9.6943333333333328</v>
      </c>
      <c r="S194" s="3">
        <f>SUM(Table3[[#This Row],[CNA Hours]], Table3[[#This Row],[NA TR Hours]], Table3[[#This Row],[Med Aide/Tech Hours]])</f>
        <v>129.72044444444444</v>
      </c>
      <c r="T194" s="3">
        <v>119.86955555555556</v>
      </c>
      <c r="U194" s="3">
        <v>0</v>
      </c>
      <c r="V194" s="3">
        <v>9.8508888888888873</v>
      </c>
      <c r="W194" s="3">
        <f>SUM(Table3[[#This Row],[RN Hours Contract]:[Med Aide Hours Contract]])</f>
        <v>14.089111111111112</v>
      </c>
      <c r="X194" s="3">
        <v>0</v>
      </c>
      <c r="Y194" s="3">
        <v>0</v>
      </c>
      <c r="Z194" s="3">
        <v>0</v>
      </c>
      <c r="AA194" s="3">
        <v>13.130444444444446</v>
      </c>
      <c r="AB194" s="3">
        <v>0</v>
      </c>
      <c r="AC194" s="3">
        <v>0.95866666666666667</v>
      </c>
      <c r="AD194" s="3">
        <v>0</v>
      </c>
      <c r="AE194" s="3">
        <v>0</v>
      </c>
      <c r="AF194" t="s">
        <v>192</v>
      </c>
      <c r="AG194" s="13">
        <v>4</v>
      </c>
      <c r="AQ194"/>
    </row>
    <row r="195" spans="1:43" x14ac:dyDescent="0.2">
      <c r="A195" t="s">
        <v>273</v>
      </c>
      <c r="B195" t="s">
        <v>465</v>
      </c>
      <c r="C195" t="s">
        <v>563</v>
      </c>
      <c r="D195" t="s">
        <v>694</v>
      </c>
      <c r="E195" s="3">
        <v>80.344444444444449</v>
      </c>
      <c r="F195" s="3">
        <f>Table3[[#This Row],[Total Hours Nurse Staffing]]/Table3[[#This Row],[MDS Census]]</f>
        <v>2.6062536302032915</v>
      </c>
      <c r="G195" s="3">
        <f>Table3[[#This Row],[Total Direct Care Staff Hours]]/Table3[[#This Row],[MDS Census]]</f>
        <v>2.3333978702807356</v>
      </c>
      <c r="H195" s="3">
        <f>Table3[[#This Row],[Total RN Hours (w/ Admin, DON)]]/Table3[[#This Row],[MDS Census]]</f>
        <v>0.47541004010510302</v>
      </c>
      <c r="I195" s="3">
        <f>Table3[[#This Row],[RN Hours (excl. Admin, DON)]]/Table3[[#This Row],[MDS Census]]</f>
        <v>0.27505739178536853</v>
      </c>
      <c r="J195" s="3">
        <f t="shared" si="3"/>
        <v>209.39800000000002</v>
      </c>
      <c r="K195" s="3">
        <f>SUM(Table3[[#This Row],[RN Hours (excl. Admin, DON)]], Table3[[#This Row],[LPN Hours (excl. Admin)]], Table3[[#This Row],[CNA Hours]], Table3[[#This Row],[NA TR Hours]], Table3[[#This Row],[Med Aide/Tech Hours]])</f>
        <v>187.47555555555556</v>
      </c>
      <c r="L195" s="3">
        <f>SUM(Table3[[#This Row],[RN Hours (excl. Admin, DON)]:[RN DON Hours]])</f>
        <v>38.196555555555555</v>
      </c>
      <c r="M195" s="3">
        <v>22.099333333333334</v>
      </c>
      <c r="N195" s="3">
        <v>9.9083333333333332</v>
      </c>
      <c r="O195" s="3">
        <v>6.1888888888888891</v>
      </c>
      <c r="P195" s="3">
        <f>SUM(Table3[[#This Row],[LPN Hours (excl. Admin)]:[LPN Admin Hours]])</f>
        <v>73.724999999999994</v>
      </c>
      <c r="Q195" s="3">
        <v>67.899777777777771</v>
      </c>
      <c r="R195" s="3">
        <v>5.8252222222222212</v>
      </c>
      <c r="S195" s="3">
        <f>SUM(Table3[[#This Row],[CNA Hours]], Table3[[#This Row],[NA TR Hours]], Table3[[#This Row],[Med Aide/Tech Hours]])</f>
        <v>97.476444444444454</v>
      </c>
      <c r="T195" s="3">
        <v>89.531444444444446</v>
      </c>
      <c r="U195" s="3">
        <v>1.270888888888889</v>
      </c>
      <c r="V195" s="3">
        <v>6.6741111111111104</v>
      </c>
      <c r="W195" s="3">
        <f>SUM(Table3[[#This Row],[RN Hours Contract]:[Med Aide Hours Contract]])</f>
        <v>3.3333333333333333E-2</v>
      </c>
      <c r="X195" s="3">
        <v>3.3333333333333333E-2</v>
      </c>
      <c r="Y195" s="3">
        <v>0</v>
      </c>
      <c r="Z195" s="3">
        <v>0</v>
      </c>
      <c r="AA195" s="3">
        <v>0</v>
      </c>
      <c r="AB195" s="3">
        <v>0</v>
      </c>
      <c r="AC195" s="3">
        <v>0</v>
      </c>
      <c r="AD195" s="3">
        <v>0</v>
      </c>
      <c r="AE195" s="3">
        <v>0</v>
      </c>
      <c r="AF195" t="s">
        <v>193</v>
      </c>
      <c r="AG195" s="13">
        <v>4</v>
      </c>
      <c r="AQ195"/>
    </row>
    <row r="196" spans="1:43" x14ac:dyDescent="0.2">
      <c r="A196" t="s">
        <v>273</v>
      </c>
      <c r="B196" t="s">
        <v>466</v>
      </c>
      <c r="C196" t="s">
        <v>563</v>
      </c>
      <c r="D196" t="s">
        <v>694</v>
      </c>
      <c r="E196" s="3">
        <v>86.277777777777771</v>
      </c>
      <c r="F196" s="3">
        <f>Table3[[#This Row],[Total Hours Nurse Staffing]]/Table3[[#This Row],[MDS Census]]</f>
        <v>3.9026142949130711</v>
      </c>
      <c r="G196" s="3">
        <f>Table3[[#This Row],[Total Direct Care Staff Hours]]/Table3[[#This Row],[MDS Census]]</f>
        <v>3.5270392788151974</v>
      </c>
      <c r="H196" s="3">
        <f>Table3[[#This Row],[Total RN Hours (w/ Admin, DON)]]/Table3[[#This Row],[MDS Census]]</f>
        <v>0.83464906632324531</v>
      </c>
      <c r="I196" s="3">
        <f>Table3[[#This Row],[RN Hours (excl. Admin, DON)]]/Table3[[#This Row],[MDS Census]]</f>
        <v>0.52534191886670967</v>
      </c>
      <c r="J196" s="3">
        <f t="shared" si="3"/>
        <v>336.70888888888885</v>
      </c>
      <c r="K196" s="3">
        <f>SUM(Table3[[#This Row],[RN Hours (excl. Admin, DON)]], Table3[[#This Row],[LPN Hours (excl. Admin)]], Table3[[#This Row],[CNA Hours]], Table3[[#This Row],[NA TR Hours]], Table3[[#This Row],[Med Aide/Tech Hours]])</f>
        <v>304.30511111111116</v>
      </c>
      <c r="L196" s="3">
        <f>SUM(Table3[[#This Row],[RN Hours (excl. Admin, DON)]:[RN DON Hours]])</f>
        <v>72.011666666666656</v>
      </c>
      <c r="M196" s="3">
        <v>45.325333333333333</v>
      </c>
      <c r="N196" s="3">
        <v>21.086333333333332</v>
      </c>
      <c r="O196" s="3">
        <v>5.6</v>
      </c>
      <c r="P196" s="3">
        <f>SUM(Table3[[#This Row],[LPN Hours (excl. Admin)]:[LPN Admin Hours]])</f>
        <v>83.144666666666666</v>
      </c>
      <c r="Q196" s="3">
        <v>77.427222222222227</v>
      </c>
      <c r="R196" s="3">
        <v>5.7174444444444434</v>
      </c>
      <c r="S196" s="3">
        <f>SUM(Table3[[#This Row],[CNA Hours]], Table3[[#This Row],[NA TR Hours]], Table3[[#This Row],[Med Aide/Tech Hours]])</f>
        <v>181.55255555555556</v>
      </c>
      <c r="T196" s="3">
        <v>170.23166666666668</v>
      </c>
      <c r="U196" s="3">
        <v>8.4514444444444425</v>
      </c>
      <c r="V196" s="3">
        <v>2.8694444444444445</v>
      </c>
      <c r="W196" s="3">
        <f>SUM(Table3[[#This Row],[RN Hours Contract]:[Med Aide Hours Contract]])</f>
        <v>0.15555555555555556</v>
      </c>
      <c r="X196" s="3">
        <v>0.15555555555555556</v>
      </c>
      <c r="Y196" s="3">
        <v>0</v>
      </c>
      <c r="Z196" s="3">
        <v>0</v>
      </c>
      <c r="AA196" s="3">
        <v>0</v>
      </c>
      <c r="AB196" s="3">
        <v>0</v>
      </c>
      <c r="AC196" s="3">
        <v>0</v>
      </c>
      <c r="AD196" s="3">
        <v>0</v>
      </c>
      <c r="AE196" s="3">
        <v>0</v>
      </c>
      <c r="AF196" t="s">
        <v>194</v>
      </c>
      <c r="AG196" s="13">
        <v>4</v>
      </c>
      <c r="AQ196"/>
    </row>
    <row r="197" spans="1:43" x14ac:dyDescent="0.2">
      <c r="A197" t="s">
        <v>273</v>
      </c>
      <c r="B197" t="s">
        <v>467</v>
      </c>
      <c r="C197" t="s">
        <v>591</v>
      </c>
      <c r="D197" t="s">
        <v>800</v>
      </c>
      <c r="E197" s="3">
        <v>59.37777777777778</v>
      </c>
      <c r="F197" s="3">
        <f>Table3[[#This Row],[Total Hours Nurse Staffing]]/Table3[[#This Row],[MDS Census]]</f>
        <v>4.0729060628742513</v>
      </c>
      <c r="G197" s="3">
        <f>Table3[[#This Row],[Total Direct Care Staff Hours]]/Table3[[#This Row],[MDS Census]]</f>
        <v>3.5254883982035925</v>
      </c>
      <c r="H197" s="3">
        <f>Table3[[#This Row],[Total RN Hours (w/ Admin, DON)]]/Table3[[#This Row],[MDS Census]]</f>
        <v>0.63816055389221549</v>
      </c>
      <c r="I197" s="3">
        <f>Table3[[#This Row],[RN Hours (excl. Admin, DON)]]/Table3[[#This Row],[MDS Census]]</f>
        <v>9.0742889221556877E-2</v>
      </c>
      <c r="J197" s="3">
        <f t="shared" si="3"/>
        <v>241.8401111111111</v>
      </c>
      <c r="K197" s="3">
        <f>SUM(Table3[[#This Row],[RN Hours (excl. Admin, DON)]], Table3[[#This Row],[LPN Hours (excl. Admin)]], Table3[[#This Row],[CNA Hours]], Table3[[#This Row],[NA TR Hours]], Table3[[#This Row],[Med Aide/Tech Hours]])</f>
        <v>209.33566666666667</v>
      </c>
      <c r="L197" s="3">
        <f>SUM(Table3[[#This Row],[RN Hours (excl. Admin, DON)]:[RN DON Hours]])</f>
        <v>37.892555555555553</v>
      </c>
      <c r="M197" s="3">
        <v>5.3881111111111109</v>
      </c>
      <c r="N197" s="3">
        <v>26.904444444444444</v>
      </c>
      <c r="O197" s="3">
        <v>5.6</v>
      </c>
      <c r="P197" s="3">
        <f>SUM(Table3[[#This Row],[LPN Hours (excl. Admin)]:[LPN Admin Hours]])</f>
        <v>60.545666666666662</v>
      </c>
      <c r="Q197" s="3">
        <v>60.545666666666662</v>
      </c>
      <c r="R197" s="3">
        <v>0</v>
      </c>
      <c r="S197" s="3">
        <f>SUM(Table3[[#This Row],[CNA Hours]], Table3[[#This Row],[NA TR Hours]], Table3[[#This Row],[Med Aide/Tech Hours]])</f>
        <v>143.40188888888889</v>
      </c>
      <c r="T197" s="3">
        <v>127.00722222222223</v>
      </c>
      <c r="U197" s="3">
        <v>3.6167777777777776</v>
      </c>
      <c r="V197" s="3">
        <v>12.777888888888892</v>
      </c>
      <c r="W197" s="3">
        <f>SUM(Table3[[#This Row],[RN Hours Contract]:[Med Aide Hours Contract]])</f>
        <v>0</v>
      </c>
      <c r="X197" s="3">
        <v>0</v>
      </c>
      <c r="Y197" s="3">
        <v>0</v>
      </c>
      <c r="Z197" s="3">
        <v>0</v>
      </c>
      <c r="AA197" s="3">
        <v>0</v>
      </c>
      <c r="AB197" s="3">
        <v>0</v>
      </c>
      <c r="AC197" s="3">
        <v>0</v>
      </c>
      <c r="AD197" s="3">
        <v>0</v>
      </c>
      <c r="AE197" s="3">
        <v>0</v>
      </c>
      <c r="AF197" t="s">
        <v>195</v>
      </c>
      <c r="AG197" s="13">
        <v>4</v>
      </c>
      <c r="AQ197"/>
    </row>
    <row r="198" spans="1:43" x14ac:dyDescent="0.2">
      <c r="A198" t="s">
        <v>273</v>
      </c>
      <c r="B198" t="s">
        <v>468</v>
      </c>
      <c r="C198" t="s">
        <v>673</v>
      </c>
      <c r="D198" t="s">
        <v>755</v>
      </c>
      <c r="E198" s="3">
        <v>41.777777777777779</v>
      </c>
      <c r="F198" s="3">
        <f>Table3[[#This Row],[Total Hours Nurse Staffing]]/Table3[[#This Row],[MDS Census]]</f>
        <v>3.6676569148936173</v>
      </c>
      <c r="G198" s="3">
        <f>Table3[[#This Row],[Total Direct Care Staff Hours]]/Table3[[#This Row],[MDS Census]]</f>
        <v>3.1057925531914901</v>
      </c>
      <c r="H198" s="3">
        <f>Table3[[#This Row],[Total RN Hours (w/ Admin, DON)]]/Table3[[#This Row],[MDS Census]]</f>
        <v>0.58450531914893622</v>
      </c>
      <c r="I198" s="3">
        <f>Table3[[#This Row],[RN Hours (excl. Admin, DON)]]/Table3[[#This Row],[MDS Census]]</f>
        <v>0.22429255319148936</v>
      </c>
      <c r="J198" s="3">
        <f t="shared" si="3"/>
        <v>153.22655555555556</v>
      </c>
      <c r="K198" s="3">
        <f>SUM(Table3[[#This Row],[RN Hours (excl. Admin, DON)]], Table3[[#This Row],[LPN Hours (excl. Admin)]], Table3[[#This Row],[CNA Hours]], Table3[[#This Row],[NA TR Hours]], Table3[[#This Row],[Med Aide/Tech Hours]])</f>
        <v>129.75311111111114</v>
      </c>
      <c r="L198" s="3">
        <f>SUM(Table3[[#This Row],[RN Hours (excl. Admin, DON)]:[RN DON Hours]])</f>
        <v>24.419333333333334</v>
      </c>
      <c r="M198" s="3">
        <v>9.3704444444444448</v>
      </c>
      <c r="N198" s="3">
        <v>12.115555555555556</v>
      </c>
      <c r="O198" s="3">
        <v>2.9333333333333331</v>
      </c>
      <c r="P198" s="3">
        <f>SUM(Table3[[#This Row],[LPN Hours (excl. Admin)]:[LPN Admin Hours]])</f>
        <v>28.785444444444447</v>
      </c>
      <c r="Q198" s="3">
        <v>20.360888888888891</v>
      </c>
      <c r="R198" s="3">
        <v>8.4245555555555569</v>
      </c>
      <c r="S198" s="3">
        <f>SUM(Table3[[#This Row],[CNA Hours]], Table3[[#This Row],[NA TR Hours]], Table3[[#This Row],[Med Aide/Tech Hours]])</f>
        <v>100.02177777777779</v>
      </c>
      <c r="T198" s="3">
        <v>68.662444444444446</v>
      </c>
      <c r="U198" s="3">
        <v>23.025000000000009</v>
      </c>
      <c r="V198" s="3">
        <v>8.3343333333333369</v>
      </c>
      <c r="W198" s="3">
        <f>SUM(Table3[[#This Row],[RN Hours Contract]:[Med Aide Hours Contract]])</f>
        <v>21.475000000000001</v>
      </c>
      <c r="X198" s="3">
        <v>2.3611111111111112</v>
      </c>
      <c r="Y198" s="3">
        <v>0</v>
      </c>
      <c r="Z198" s="3">
        <v>0</v>
      </c>
      <c r="AA198" s="3">
        <v>7.1305555555555555</v>
      </c>
      <c r="AB198" s="3">
        <v>0</v>
      </c>
      <c r="AC198" s="3">
        <v>11.983333333333333</v>
      </c>
      <c r="AD198" s="3">
        <v>0</v>
      </c>
      <c r="AE198" s="3">
        <v>0</v>
      </c>
      <c r="AF198" t="s">
        <v>196</v>
      </c>
      <c r="AG198" s="13">
        <v>4</v>
      </c>
      <c r="AQ198"/>
    </row>
    <row r="199" spans="1:43" x14ac:dyDescent="0.2">
      <c r="A199" t="s">
        <v>273</v>
      </c>
      <c r="B199" t="s">
        <v>469</v>
      </c>
      <c r="C199" t="s">
        <v>674</v>
      </c>
      <c r="D199" t="s">
        <v>749</v>
      </c>
      <c r="E199" s="3">
        <v>58.866666666666667</v>
      </c>
      <c r="F199" s="3">
        <f>Table3[[#This Row],[Total Hours Nurse Staffing]]/Table3[[#This Row],[MDS Census]]</f>
        <v>3.7418138920347301</v>
      </c>
      <c r="G199" s="3">
        <f>Table3[[#This Row],[Total Direct Care Staff Hours]]/Table3[[#This Row],[MDS Census]]</f>
        <v>3.371957342393356</v>
      </c>
      <c r="H199" s="3">
        <f>Table3[[#This Row],[Total RN Hours (w/ Admin, DON)]]/Table3[[#This Row],[MDS Census]]</f>
        <v>0.46805398263495657</v>
      </c>
      <c r="I199" s="3">
        <f>Table3[[#This Row],[RN Hours (excl. Admin, DON)]]/Table3[[#This Row],[MDS Census]]</f>
        <v>0.13325783314458287</v>
      </c>
      <c r="J199" s="3">
        <f t="shared" si="3"/>
        <v>220.26811111111112</v>
      </c>
      <c r="K199" s="3">
        <f>SUM(Table3[[#This Row],[RN Hours (excl. Admin, DON)]], Table3[[#This Row],[LPN Hours (excl. Admin)]], Table3[[#This Row],[CNA Hours]], Table3[[#This Row],[NA TR Hours]], Table3[[#This Row],[Med Aide/Tech Hours]])</f>
        <v>198.49588888888889</v>
      </c>
      <c r="L199" s="3">
        <f>SUM(Table3[[#This Row],[RN Hours (excl. Admin, DON)]:[RN DON Hours]])</f>
        <v>27.552777777777777</v>
      </c>
      <c r="M199" s="3">
        <v>7.8444444444444441</v>
      </c>
      <c r="N199" s="3">
        <v>14.463888888888889</v>
      </c>
      <c r="O199" s="3">
        <v>5.2444444444444445</v>
      </c>
      <c r="P199" s="3">
        <f>SUM(Table3[[#This Row],[LPN Hours (excl. Admin)]:[LPN Admin Hours]])</f>
        <v>50.751444444444445</v>
      </c>
      <c r="Q199" s="3">
        <v>48.687555555555555</v>
      </c>
      <c r="R199" s="3">
        <v>2.0638888888888891</v>
      </c>
      <c r="S199" s="3">
        <f>SUM(Table3[[#This Row],[CNA Hours]], Table3[[#This Row],[NA TR Hours]], Table3[[#This Row],[Med Aide/Tech Hours]])</f>
        <v>141.9638888888889</v>
      </c>
      <c r="T199" s="3">
        <v>95.086111111111109</v>
      </c>
      <c r="U199" s="3">
        <v>19.116666666666667</v>
      </c>
      <c r="V199" s="3">
        <v>27.761111111111113</v>
      </c>
      <c r="W199" s="3">
        <f>SUM(Table3[[#This Row],[RN Hours Contract]:[Med Aide Hours Contract]])</f>
        <v>0</v>
      </c>
      <c r="X199" s="3">
        <v>0</v>
      </c>
      <c r="Y199" s="3">
        <v>0</v>
      </c>
      <c r="Z199" s="3">
        <v>0</v>
      </c>
      <c r="AA199" s="3">
        <v>0</v>
      </c>
      <c r="AB199" s="3">
        <v>0</v>
      </c>
      <c r="AC199" s="3">
        <v>0</v>
      </c>
      <c r="AD199" s="3">
        <v>0</v>
      </c>
      <c r="AE199" s="3">
        <v>0</v>
      </c>
      <c r="AF199" t="s">
        <v>197</v>
      </c>
      <c r="AG199" s="13">
        <v>4</v>
      </c>
      <c r="AQ199"/>
    </row>
    <row r="200" spans="1:43" x14ac:dyDescent="0.2">
      <c r="A200" t="s">
        <v>273</v>
      </c>
      <c r="B200" t="s">
        <v>470</v>
      </c>
      <c r="C200" t="s">
        <v>549</v>
      </c>
      <c r="D200" t="s">
        <v>801</v>
      </c>
      <c r="E200" s="3">
        <v>54.355555555555554</v>
      </c>
      <c r="F200" s="3">
        <f>Table3[[#This Row],[Total Hours Nurse Staffing]]/Table3[[#This Row],[MDS Census]]</f>
        <v>3.5075981193785779</v>
      </c>
      <c r="G200" s="3">
        <f>Table3[[#This Row],[Total Direct Care Staff Hours]]/Table3[[#This Row],[MDS Census]]</f>
        <v>3.2112919051512678</v>
      </c>
      <c r="H200" s="3">
        <f>Table3[[#This Row],[Total RN Hours (w/ Admin, DON)]]/Table3[[#This Row],[MDS Census]]</f>
        <v>0.45774529844644318</v>
      </c>
      <c r="I200" s="3">
        <f>Table3[[#This Row],[RN Hours (excl. Admin, DON)]]/Table3[[#This Row],[MDS Census]]</f>
        <v>0.3307931316434996</v>
      </c>
      <c r="J200" s="3">
        <f t="shared" si="3"/>
        <v>190.65744444444448</v>
      </c>
      <c r="K200" s="3">
        <f>SUM(Table3[[#This Row],[RN Hours (excl. Admin, DON)]], Table3[[#This Row],[LPN Hours (excl. Admin)]], Table3[[#This Row],[CNA Hours]], Table3[[#This Row],[NA TR Hours]], Table3[[#This Row],[Med Aide/Tech Hours]])</f>
        <v>174.55155555555558</v>
      </c>
      <c r="L200" s="3">
        <f>SUM(Table3[[#This Row],[RN Hours (excl. Admin, DON)]:[RN DON Hours]])</f>
        <v>24.881</v>
      </c>
      <c r="M200" s="3">
        <v>17.980444444444444</v>
      </c>
      <c r="N200" s="3">
        <v>1.3894444444444445</v>
      </c>
      <c r="O200" s="3">
        <v>5.5111111111111111</v>
      </c>
      <c r="P200" s="3">
        <f>SUM(Table3[[#This Row],[LPN Hours (excl. Admin)]:[LPN Admin Hours]])</f>
        <v>44.234777777777779</v>
      </c>
      <c r="Q200" s="3">
        <v>35.029444444444444</v>
      </c>
      <c r="R200" s="3">
        <v>9.205333333333332</v>
      </c>
      <c r="S200" s="3">
        <f>SUM(Table3[[#This Row],[CNA Hours]], Table3[[#This Row],[NA TR Hours]], Table3[[#This Row],[Med Aide/Tech Hours]])</f>
        <v>121.54166666666669</v>
      </c>
      <c r="T200" s="3">
        <v>101.92055555555557</v>
      </c>
      <c r="U200" s="3">
        <v>1.9441111111111111</v>
      </c>
      <c r="V200" s="3">
        <v>17.677000000000007</v>
      </c>
      <c r="W200" s="3">
        <f>SUM(Table3[[#This Row],[RN Hours Contract]:[Med Aide Hours Contract]])</f>
        <v>0</v>
      </c>
      <c r="X200" s="3">
        <v>0</v>
      </c>
      <c r="Y200" s="3">
        <v>0</v>
      </c>
      <c r="Z200" s="3">
        <v>0</v>
      </c>
      <c r="AA200" s="3">
        <v>0</v>
      </c>
      <c r="AB200" s="3">
        <v>0</v>
      </c>
      <c r="AC200" s="3">
        <v>0</v>
      </c>
      <c r="AD200" s="3">
        <v>0</v>
      </c>
      <c r="AE200" s="3">
        <v>0</v>
      </c>
      <c r="AF200" t="s">
        <v>198</v>
      </c>
      <c r="AG200" s="13">
        <v>4</v>
      </c>
      <c r="AQ200"/>
    </row>
    <row r="201" spans="1:43" x14ac:dyDescent="0.2">
      <c r="A201" t="s">
        <v>273</v>
      </c>
      <c r="B201" t="s">
        <v>471</v>
      </c>
      <c r="C201" t="s">
        <v>585</v>
      </c>
      <c r="D201" t="s">
        <v>802</v>
      </c>
      <c r="E201" s="3">
        <v>36.522222222222226</v>
      </c>
      <c r="F201" s="3">
        <f>Table3[[#This Row],[Total Hours Nurse Staffing]]/Table3[[#This Row],[MDS Census]]</f>
        <v>3.6194675996349246</v>
      </c>
      <c r="G201" s="3">
        <f>Table3[[#This Row],[Total Direct Care Staff Hours]]/Table3[[#This Row],[MDS Census]]</f>
        <v>3.0571006997261936</v>
      </c>
      <c r="H201" s="3">
        <f>Table3[[#This Row],[Total RN Hours (w/ Admin, DON)]]/Table3[[#This Row],[MDS Census]]</f>
        <v>0.62790386370550644</v>
      </c>
      <c r="I201" s="3">
        <f>Table3[[#This Row],[RN Hours (excl. Admin, DON)]]/Table3[[#This Row],[MDS Census]]</f>
        <v>0.33353209613629448</v>
      </c>
      <c r="J201" s="3">
        <f t="shared" si="3"/>
        <v>132.19099999999997</v>
      </c>
      <c r="K201" s="3">
        <f>SUM(Table3[[#This Row],[RN Hours (excl. Admin, DON)]], Table3[[#This Row],[LPN Hours (excl. Admin)]], Table3[[#This Row],[CNA Hours]], Table3[[#This Row],[NA TR Hours]], Table3[[#This Row],[Med Aide/Tech Hours]])</f>
        <v>111.6521111111111</v>
      </c>
      <c r="L201" s="3">
        <f>SUM(Table3[[#This Row],[RN Hours (excl. Admin, DON)]:[RN DON Hours]])</f>
        <v>22.932444444444442</v>
      </c>
      <c r="M201" s="3">
        <v>12.181333333333333</v>
      </c>
      <c r="N201" s="3">
        <v>5.0622222222222213</v>
      </c>
      <c r="O201" s="3">
        <v>5.6888888888888891</v>
      </c>
      <c r="P201" s="3">
        <f>SUM(Table3[[#This Row],[LPN Hours (excl. Admin)]:[LPN Admin Hours]])</f>
        <v>44.331555555555553</v>
      </c>
      <c r="Q201" s="3">
        <v>34.543777777777777</v>
      </c>
      <c r="R201" s="3">
        <v>9.7877777777777784</v>
      </c>
      <c r="S201" s="3">
        <f>SUM(Table3[[#This Row],[CNA Hours]], Table3[[#This Row],[NA TR Hours]], Table3[[#This Row],[Med Aide/Tech Hours]])</f>
        <v>64.926999999999992</v>
      </c>
      <c r="T201" s="3">
        <v>60.61044444444444</v>
      </c>
      <c r="U201" s="3">
        <v>0</v>
      </c>
      <c r="V201" s="3">
        <v>4.3165555555555573</v>
      </c>
      <c r="W201" s="3">
        <f>SUM(Table3[[#This Row],[RN Hours Contract]:[Med Aide Hours Contract]])</f>
        <v>0</v>
      </c>
      <c r="X201" s="3">
        <v>0</v>
      </c>
      <c r="Y201" s="3">
        <v>0</v>
      </c>
      <c r="Z201" s="3">
        <v>0</v>
      </c>
      <c r="AA201" s="3">
        <v>0</v>
      </c>
      <c r="AB201" s="3">
        <v>0</v>
      </c>
      <c r="AC201" s="3">
        <v>0</v>
      </c>
      <c r="AD201" s="3">
        <v>0</v>
      </c>
      <c r="AE201" s="3">
        <v>0</v>
      </c>
      <c r="AF201" t="s">
        <v>199</v>
      </c>
      <c r="AG201" s="13">
        <v>4</v>
      </c>
      <c r="AQ201"/>
    </row>
    <row r="202" spans="1:43" x14ac:dyDescent="0.2">
      <c r="A202" t="s">
        <v>273</v>
      </c>
      <c r="B202" t="s">
        <v>472</v>
      </c>
      <c r="C202" t="s">
        <v>675</v>
      </c>
      <c r="D202" t="s">
        <v>803</v>
      </c>
      <c r="E202" s="3">
        <v>48.5</v>
      </c>
      <c r="F202" s="3">
        <f>Table3[[#This Row],[Total Hours Nurse Staffing]]/Table3[[#This Row],[MDS Census]]</f>
        <v>3.2829919816723936</v>
      </c>
      <c r="G202" s="3">
        <f>Table3[[#This Row],[Total Direct Care Staff Hours]]/Table3[[#This Row],[MDS Census]]</f>
        <v>3.0482840778923253</v>
      </c>
      <c r="H202" s="3">
        <f>Table3[[#This Row],[Total RN Hours (w/ Admin, DON)]]/Table3[[#This Row],[MDS Census]]</f>
        <v>0.46938602520045813</v>
      </c>
      <c r="I202" s="3">
        <f>Table3[[#This Row],[RN Hours (excl. Admin, DON)]]/Table3[[#This Row],[MDS Census]]</f>
        <v>0.23467812142038944</v>
      </c>
      <c r="J202" s="3">
        <f t="shared" si="3"/>
        <v>159.22511111111109</v>
      </c>
      <c r="K202" s="3">
        <f>SUM(Table3[[#This Row],[RN Hours (excl. Admin, DON)]], Table3[[#This Row],[LPN Hours (excl. Admin)]], Table3[[#This Row],[CNA Hours]], Table3[[#This Row],[NA TR Hours]], Table3[[#This Row],[Med Aide/Tech Hours]])</f>
        <v>147.84177777777776</v>
      </c>
      <c r="L202" s="3">
        <f>SUM(Table3[[#This Row],[RN Hours (excl. Admin, DON)]:[RN DON Hours]])</f>
        <v>22.765222222222221</v>
      </c>
      <c r="M202" s="3">
        <v>11.381888888888888</v>
      </c>
      <c r="N202" s="3">
        <v>4.9833333333333334</v>
      </c>
      <c r="O202" s="3">
        <v>6.4</v>
      </c>
      <c r="P202" s="3">
        <f>SUM(Table3[[#This Row],[LPN Hours (excl. Admin)]:[LPN Admin Hours]])</f>
        <v>21.420555555555556</v>
      </c>
      <c r="Q202" s="3">
        <v>21.420555555555556</v>
      </c>
      <c r="R202" s="3">
        <v>0</v>
      </c>
      <c r="S202" s="3">
        <f>SUM(Table3[[#This Row],[CNA Hours]], Table3[[#This Row],[NA TR Hours]], Table3[[#This Row],[Med Aide/Tech Hours]])</f>
        <v>115.03933333333332</v>
      </c>
      <c r="T202" s="3">
        <v>80.173111111111112</v>
      </c>
      <c r="U202" s="3">
        <v>14.331999999999995</v>
      </c>
      <c r="V202" s="3">
        <v>20.534222222222215</v>
      </c>
      <c r="W202" s="3">
        <f>SUM(Table3[[#This Row],[RN Hours Contract]:[Med Aide Hours Contract]])</f>
        <v>0.27777777777777779</v>
      </c>
      <c r="X202" s="3">
        <v>0</v>
      </c>
      <c r="Y202" s="3">
        <v>0</v>
      </c>
      <c r="Z202" s="3">
        <v>0</v>
      </c>
      <c r="AA202" s="3">
        <v>0.27777777777777779</v>
      </c>
      <c r="AB202" s="3">
        <v>0</v>
      </c>
      <c r="AC202" s="3">
        <v>0</v>
      </c>
      <c r="AD202" s="3">
        <v>0</v>
      </c>
      <c r="AE202" s="3">
        <v>0</v>
      </c>
      <c r="AF202" t="s">
        <v>200</v>
      </c>
      <c r="AG202" s="13">
        <v>4</v>
      </c>
      <c r="AQ202"/>
    </row>
    <row r="203" spans="1:43" x14ac:dyDescent="0.2">
      <c r="A203" t="s">
        <v>273</v>
      </c>
      <c r="B203" t="s">
        <v>473</v>
      </c>
      <c r="C203" t="s">
        <v>583</v>
      </c>
      <c r="D203" t="s">
        <v>741</v>
      </c>
      <c r="E203" s="3">
        <v>91.87777777777778</v>
      </c>
      <c r="F203" s="3">
        <f>Table3[[#This Row],[Total Hours Nurse Staffing]]/Table3[[#This Row],[MDS Census]]</f>
        <v>3.5729810134236302</v>
      </c>
      <c r="G203" s="3">
        <f>Table3[[#This Row],[Total Direct Care Staff Hours]]/Table3[[#This Row],[MDS Census]]</f>
        <v>3.3307449510218889</v>
      </c>
      <c r="H203" s="3">
        <f>Table3[[#This Row],[Total RN Hours (w/ Admin, DON)]]/Table3[[#This Row],[MDS Census]]</f>
        <v>0.41157455556899264</v>
      </c>
      <c r="I203" s="3">
        <f>Table3[[#This Row],[RN Hours (excl. Admin, DON)]]/Table3[[#This Row],[MDS Census]]</f>
        <v>0.23065787882452535</v>
      </c>
      <c r="J203" s="3">
        <f t="shared" si="3"/>
        <v>328.27755555555552</v>
      </c>
      <c r="K203" s="3">
        <f>SUM(Table3[[#This Row],[RN Hours (excl. Admin, DON)]], Table3[[#This Row],[LPN Hours (excl. Admin)]], Table3[[#This Row],[CNA Hours]], Table3[[#This Row],[NA TR Hours]], Table3[[#This Row],[Med Aide/Tech Hours]])</f>
        <v>306.02144444444446</v>
      </c>
      <c r="L203" s="3">
        <f>SUM(Table3[[#This Row],[RN Hours (excl. Admin, DON)]:[RN DON Hours]])</f>
        <v>37.814555555555557</v>
      </c>
      <c r="M203" s="3">
        <v>21.192333333333334</v>
      </c>
      <c r="N203" s="3">
        <v>11.022222222222222</v>
      </c>
      <c r="O203" s="3">
        <v>5.6</v>
      </c>
      <c r="P203" s="3">
        <f>SUM(Table3[[#This Row],[LPN Hours (excl. Admin)]:[LPN Admin Hours]])</f>
        <v>109.68266666666666</v>
      </c>
      <c r="Q203" s="3">
        <v>104.04877777777777</v>
      </c>
      <c r="R203" s="3">
        <v>5.6338888888888876</v>
      </c>
      <c r="S203" s="3">
        <f>SUM(Table3[[#This Row],[CNA Hours]], Table3[[#This Row],[NA TR Hours]], Table3[[#This Row],[Med Aide/Tech Hours]])</f>
        <v>180.78033333333332</v>
      </c>
      <c r="T203" s="3">
        <v>166.89922222222222</v>
      </c>
      <c r="U203" s="3">
        <v>13.881111111111109</v>
      </c>
      <c r="V203" s="3">
        <v>0</v>
      </c>
      <c r="W203" s="3">
        <f>SUM(Table3[[#This Row],[RN Hours Contract]:[Med Aide Hours Contract]])</f>
        <v>48.716666666666669</v>
      </c>
      <c r="X203" s="3">
        <v>0.26666666666666666</v>
      </c>
      <c r="Y203" s="3">
        <v>0</v>
      </c>
      <c r="Z203" s="3">
        <v>0</v>
      </c>
      <c r="AA203" s="3">
        <v>14.141666666666667</v>
      </c>
      <c r="AB203" s="3">
        <v>0</v>
      </c>
      <c r="AC203" s="3">
        <v>34.30833333333333</v>
      </c>
      <c r="AD203" s="3">
        <v>0</v>
      </c>
      <c r="AE203" s="3">
        <v>0</v>
      </c>
      <c r="AF203" t="s">
        <v>201</v>
      </c>
      <c r="AG203" s="13">
        <v>4</v>
      </c>
      <c r="AQ203"/>
    </row>
    <row r="204" spans="1:43" x14ac:dyDescent="0.2">
      <c r="A204" t="s">
        <v>273</v>
      </c>
      <c r="B204" t="s">
        <v>474</v>
      </c>
      <c r="C204" t="s">
        <v>563</v>
      </c>
      <c r="D204" t="s">
        <v>694</v>
      </c>
      <c r="E204" s="3">
        <v>37.955555555555556</v>
      </c>
      <c r="F204" s="3">
        <f>Table3[[#This Row],[Total Hours Nurse Staffing]]/Table3[[#This Row],[MDS Census]]</f>
        <v>6.0015544496487125</v>
      </c>
      <c r="G204" s="3">
        <f>Table3[[#This Row],[Total Direct Care Staff Hours]]/Table3[[#This Row],[MDS Census]]</f>
        <v>5.2220081967213119</v>
      </c>
      <c r="H204" s="3">
        <f>Table3[[#This Row],[Total RN Hours (w/ Admin, DON)]]/Table3[[#This Row],[MDS Census]]</f>
        <v>2.1109484777517564</v>
      </c>
      <c r="I204" s="3">
        <f>Table3[[#This Row],[RN Hours (excl. Admin, DON)]]/Table3[[#This Row],[MDS Census]]</f>
        <v>1.331402224824356</v>
      </c>
      <c r="J204" s="3">
        <f t="shared" si="3"/>
        <v>227.79233333333335</v>
      </c>
      <c r="K204" s="3">
        <f>SUM(Table3[[#This Row],[RN Hours (excl. Admin, DON)]], Table3[[#This Row],[LPN Hours (excl. Admin)]], Table3[[#This Row],[CNA Hours]], Table3[[#This Row],[NA TR Hours]], Table3[[#This Row],[Med Aide/Tech Hours]])</f>
        <v>198.20422222222223</v>
      </c>
      <c r="L204" s="3">
        <f>SUM(Table3[[#This Row],[RN Hours (excl. Admin, DON)]:[RN DON Hours]])</f>
        <v>80.12222222222222</v>
      </c>
      <c r="M204" s="3">
        <v>50.534111111111109</v>
      </c>
      <c r="N204" s="3">
        <v>23.810333333333336</v>
      </c>
      <c r="O204" s="3">
        <v>5.7777777777777777</v>
      </c>
      <c r="P204" s="3">
        <f>SUM(Table3[[#This Row],[LPN Hours (excl. Admin)]:[LPN Admin Hours]])</f>
        <v>51.62144444444445</v>
      </c>
      <c r="Q204" s="3">
        <v>51.62144444444445</v>
      </c>
      <c r="R204" s="3">
        <v>0</v>
      </c>
      <c r="S204" s="3">
        <f>SUM(Table3[[#This Row],[CNA Hours]], Table3[[#This Row],[NA TR Hours]], Table3[[#This Row],[Med Aide/Tech Hours]])</f>
        <v>96.048666666666662</v>
      </c>
      <c r="T204" s="3">
        <v>96.048666666666662</v>
      </c>
      <c r="U204" s="3">
        <v>0</v>
      </c>
      <c r="V204" s="3">
        <v>0</v>
      </c>
      <c r="W204" s="3">
        <f>SUM(Table3[[#This Row],[RN Hours Contract]:[Med Aide Hours Contract]])</f>
        <v>29.019444444444442</v>
      </c>
      <c r="X204" s="3">
        <v>0</v>
      </c>
      <c r="Y204" s="3">
        <v>0</v>
      </c>
      <c r="Z204" s="3">
        <v>0</v>
      </c>
      <c r="AA204" s="3">
        <v>6.9055555555555559</v>
      </c>
      <c r="AB204" s="3">
        <v>0</v>
      </c>
      <c r="AC204" s="3">
        <v>22.113888888888887</v>
      </c>
      <c r="AD204" s="3">
        <v>0</v>
      </c>
      <c r="AE204" s="3">
        <v>0</v>
      </c>
      <c r="AF204" t="s">
        <v>202</v>
      </c>
      <c r="AG204" s="13">
        <v>4</v>
      </c>
      <c r="AQ204"/>
    </row>
    <row r="205" spans="1:43" x14ac:dyDescent="0.2">
      <c r="A205" t="s">
        <v>273</v>
      </c>
      <c r="B205" t="s">
        <v>475</v>
      </c>
      <c r="C205" t="s">
        <v>567</v>
      </c>
      <c r="D205" t="s">
        <v>712</v>
      </c>
      <c r="E205" s="3">
        <v>52.177777777777777</v>
      </c>
      <c r="F205" s="3">
        <f>Table3[[#This Row],[Total Hours Nurse Staffing]]/Table3[[#This Row],[MDS Census]]</f>
        <v>3.4057389267461669</v>
      </c>
      <c r="G205" s="3">
        <f>Table3[[#This Row],[Total Direct Care Staff Hours]]/Table3[[#This Row],[MDS Census]]</f>
        <v>2.9900660136286197</v>
      </c>
      <c r="H205" s="3">
        <f>Table3[[#This Row],[Total RN Hours (w/ Admin, DON)]]/Table3[[#This Row],[MDS Census]]</f>
        <v>0.49754897785349234</v>
      </c>
      <c r="I205" s="3">
        <f>Table3[[#This Row],[RN Hours (excl. Admin, DON)]]/Table3[[#This Row],[MDS Census]]</f>
        <v>0.28460178875638842</v>
      </c>
      <c r="J205" s="3">
        <f t="shared" si="3"/>
        <v>177.70388888888888</v>
      </c>
      <c r="K205" s="3">
        <f>SUM(Table3[[#This Row],[RN Hours (excl. Admin, DON)]], Table3[[#This Row],[LPN Hours (excl. Admin)]], Table3[[#This Row],[CNA Hours]], Table3[[#This Row],[NA TR Hours]], Table3[[#This Row],[Med Aide/Tech Hours]])</f>
        <v>156.01499999999999</v>
      </c>
      <c r="L205" s="3">
        <f>SUM(Table3[[#This Row],[RN Hours (excl. Admin, DON)]:[RN DON Hours]])</f>
        <v>25.960999999999999</v>
      </c>
      <c r="M205" s="3">
        <v>14.84988888888889</v>
      </c>
      <c r="N205" s="3">
        <v>5.6</v>
      </c>
      <c r="O205" s="3">
        <v>5.5111111111111111</v>
      </c>
      <c r="P205" s="3">
        <f>SUM(Table3[[#This Row],[LPN Hours (excl. Admin)]:[LPN Admin Hours]])</f>
        <v>51.914222222222222</v>
      </c>
      <c r="Q205" s="3">
        <v>41.336444444444446</v>
      </c>
      <c r="R205" s="3">
        <v>10.577777777777778</v>
      </c>
      <c r="S205" s="3">
        <f>SUM(Table3[[#This Row],[CNA Hours]], Table3[[#This Row],[NA TR Hours]], Table3[[#This Row],[Med Aide/Tech Hours]])</f>
        <v>99.828666666666663</v>
      </c>
      <c r="T205" s="3">
        <v>97.083333333333329</v>
      </c>
      <c r="U205" s="3">
        <v>2.745333333333333</v>
      </c>
      <c r="V205" s="3">
        <v>0</v>
      </c>
      <c r="W205" s="3">
        <f>SUM(Table3[[#This Row],[RN Hours Contract]:[Med Aide Hours Contract]])</f>
        <v>0.42777777777777776</v>
      </c>
      <c r="X205" s="3">
        <v>0.42777777777777776</v>
      </c>
      <c r="Y205" s="3">
        <v>0</v>
      </c>
      <c r="Z205" s="3">
        <v>0</v>
      </c>
      <c r="AA205" s="3">
        <v>0</v>
      </c>
      <c r="AB205" s="3">
        <v>0</v>
      </c>
      <c r="AC205" s="3">
        <v>0</v>
      </c>
      <c r="AD205" s="3">
        <v>0</v>
      </c>
      <c r="AE205" s="3">
        <v>0</v>
      </c>
      <c r="AF205" t="s">
        <v>203</v>
      </c>
      <c r="AG205" s="13">
        <v>4</v>
      </c>
      <c r="AQ205"/>
    </row>
    <row r="206" spans="1:43" x14ac:dyDescent="0.2">
      <c r="A206" t="s">
        <v>273</v>
      </c>
      <c r="B206" t="s">
        <v>476</v>
      </c>
      <c r="C206" t="s">
        <v>605</v>
      </c>
      <c r="D206" t="s">
        <v>764</v>
      </c>
      <c r="E206" s="3">
        <v>52.233333333333334</v>
      </c>
      <c r="F206" s="3">
        <f>Table3[[#This Row],[Total Hours Nurse Staffing]]/Table3[[#This Row],[MDS Census]]</f>
        <v>6.2037332482450545</v>
      </c>
      <c r="G206" s="3">
        <f>Table3[[#This Row],[Total Direct Care Staff Hours]]/Table3[[#This Row],[MDS Census]]</f>
        <v>5.6239098064241642</v>
      </c>
      <c r="H206" s="3">
        <f>Table3[[#This Row],[Total RN Hours (w/ Admin, DON)]]/Table3[[#This Row],[MDS Census]]</f>
        <v>1.1999042756860243</v>
      </c>
      <c r="I206" s="3">
        <f>Table3[[#This Row],[RN Hours (excl. Admin, DON)]]/Table3[[#This Row],[MDS Census]]</f>
        <v>0.80466921931503943</v>
      </c>
      <c r="J206" s="3">
        <f t="shared" si="3"/>
        <v>324.04166666666669</v>
      </c>
      <c r="K206" s="3">
        <f>SUM(Table3[[#This Row],[RN Hours (excl. Admin, DON)]], Table3[[#This Row],[LPN Hours (excl. Admin)]], Table3[[#This Row],[CNA Hours]], Table3[[#This Row],[NA TR Hours]], Table3[[#This Row],[Med Aide/Tech Hours]])</f>
        <v>293.75555555555553</v>
      </c>
      <c r="L206" s="3">
        <f>SUM(Table3[[#This Row],[RN Hours (excl. Admin, DON)]:[RN DON Hours]])</f>
        <v>62.675000000000004</v>
      </c>
      <c r="M206" s="3">
        <v>42.030555555555559</v>
      </c>
      <c r="N206" s="3">
        <v>15.816666666666666</v>
      </c>
      <c r="O206" s="3">
        <v>4.8277777777777775</v>
      </c>
      <c r="P206" s="3">
        <f>SUM(Table3[[#This Row],[LPN Hours (excl. Admin)]:[LPN Admin Hours]])</f>
        <v>79.777777777777771</v>
      </c>
      <c r="Q206" s="3">
        <v>70.136111111111106</v>
      </c>
      <c r="R206" s="3">
        <v>9.6416666666666675</v>
      </c>
      <c r="S206" s="3">
        <f>SUM(Table3[[#This Row],[CNA Hours]], Table3[[#This Row],[NA TR Hours]], Table3[[#This Row],[Med Aide/Tech Hours]])</f>
        <v>181.5888888888889</v>
      </c>
      <c r="T206" s="3">
        <v>136.40833333333333</v>
      </c>
      <c r="U206" s="3">
        <v>0</v>
      </c>
      <c r="V206" s="3">
        <v>45.180555555555557</v>
      </c>
      <c r="W206" s="3">
        <f>SUM(Table3[[#This Row],[RN Hours Contract]:[Med Aide Hours Contract]])</f>
        <v>241.49166666666667</v>
      </c>
      <c r="X206" s="3">
        <v>31.963888888888889</v>
      </c>
      <c r="Y206" s="3">
        <v>15.816666666666666</v>
      </c>
      <c r="Z206" s="3">
        <v>4.8277777777777775</v>
      </c>
      <c r="AA206" s="3">
        <v>44.569444444444443</v>
      </c>
      <c r="AB206" s="3">
        <v>5.072222222222222</v>
      </c>
      <c r="AC206" s="3">
        <v>104.46388888888889</v>
      </c>
      <c r="AD206" s="3">
        <v>0</v>
      </c>
      <c r="AE206" s="3">
        <v>34.777777777777779</v>
      </c>
      <c r="AF206" t="s">
        <v>204</v>
      </c>
      <c r="AG206" s="13">
        <v>4</v>
      </c>
      <c r="AQ206"/>
    </row>
    <row r="207" spans="1:43" x14ac:dyDescent="0.2">
      <c r="A207" t="s">
        <v>273</v>
      </c>
      <c r="B207" t="s">
        <v>477</v>
      </c>
      <c r="C207" t="s">
        <v>676</v>
      </c>
      <c r="D207" t="s">
        <v>750</v>
      </c>
      <c r="E207" s="3">
        <v>76.599999999999994</v>
      </c>
      <c r="F207" s="3">
        <f>Table3[[#This Row],[Total Hours Nurse Staffing]]/Table3[[#This Row],[MDS Census]]</f>
        <v>4.0030707861908903</v>
      </c>
      <c r="G207" s="3">
        <f>Table3[[#This Row],[Total Direct Care Staff Hours]]/Table3[[#This Row],[MDS Census]]</f>
        <v>3.6565868871482454</v>
      </c>
      <c r="H207" s="3">
        <f>Table3[[#This Row],[Total RN Hours (w/ Admin, DON)]]/Table3[[#This Row],[MDS Census]]</f>
        <v>0.68577603713373947</v>
      </c>
      <c r="I207" s="3">
        <f>Table3[[#This Row],[RN Hours (excl. Admin, DON)]]/Table3[[#This Row],[MDS Census]]</f>
        <v>0.38748621990136356</v>
      </c>
      <c r="J207" s="3">
        <f t="shared" si="3"/>
        <v>306.63522222222218</v>
      </c>
      <c r="K207" s="3">
        <f>SUM(Table3[[#This Row],[RN Hours (excl. Admin, DON)]], Table3[[#This Row],[LPN Hours (excl. Admin)]], Table3[[#This Row],[CNA Hours]], Table3[[#This Row],[NA TR Hours]], Table3[[#This Row],[Med Aide/Tech Hours]])</f>
        <v>280.09455555555559</v>
      </c>
      <c r="L207" s="3">
        <f>SUM(Table3[[#This Row],[RN Hours (excl. Admin, DON)]:[RN DON Hours]])</f>
        <v>52.530444444444441</v>
      </c>
      <c r="M207" s="3">
        <v>29.681444444444445</v>
      </c>
      <c r="N207" s="3">
        <v>17.537888888888887</v>
      </c>
      <c r="O207" s="3">
        <v>5.3111111111111109</v>
      </c>
      <c r="P207" s="3">
        <f>SUM(Table3[[#This Row],[LPN Hours (excl. Admin)]:[LPN Admin Hours]])</f>
        <v>66.788111111111121</v>
      </c>
      <c r="Q207" s="3">
        <v>63.096444444444451</v>
      </c>
      <c r="R207" s="3">
        <v>3.6916666666666669</v>
      </c>
      <c r="S207" s="3">
        <f>SUM(Table3[[#This Row],[CNA Hours]], Table3[[#This Row],[NA TR Hours]], Table3[[#This Row],[Med Aide/Tech Hours]])</f>
        <v>187.31666666666663</v>
      </c>
      <c r="T207" s="3">
        <v>163.87099999999998</v>
      </c>
      <c r="U207" s="3">
        <v>23.445666666666657</v>
      </c>
      <c r="V207" s="3">
        <v>0</v>
      </c>
      <c r="W207" s="3">
        <f>SUM(Table3[[#This Row],[RN Hours Contract]:[Med Aide Hours Contract]])</f>
        <v>0</v>
      </c>
      <c r="X207" s="3">
        <v>0</v>
      </c>
      <c r="Y207" s="3">
        <v>0</v>
      </c>
      <c r="Z207" s="3">
        <v>0</v>
      </c>
      <c r="AA207" s="3">
        <v>0</v>
      </c>
      <c r="AB207" s="3">
        <v>0</v>
      </c>
      <c r="AC207" s="3">
        <v>0</v>
      </c>
      <c r="AD207" s="3">
        <v>0</v>
      </c>
      <c r="AE207" s="3">
        <v>0</v>
      </c>
      <c r="AF207" t="s">
        <v>205</v>
      </c>
      <c r="AG207" s="13">
        <v>4</v>
      </c>
      <c r="AQ207"/>
    </row>
    <row r="208" spans="1:43" x14ac:dyDescent="0.2">
      <c r="A208" t="s">
        <v>273</v>
      </c>
      <c r="B208" t="s">
        <v>478</v>
      </c>
      <c r="C208" t="s">
        <v>610</v>
      </c>
      <c r="D208" t="s">
        <v>745</v>
      </c>
      <c r="E208" s="3">
        <v>76.888888888888886</v>
      </c>
      <c r="F208" s="3">
        <f>Table3[[#This Row],[Total Hours Nurse Staffing]]/Table3[[#This Row],[MDS Census]]</f>
        <v>3.8589060693641621</v>
      </c>
      <c r="G208" s="3">
        <f>Table3[[#This Row],[Total Direct Care Staff Hours]]/Table3[[#This Row],[MDS Census]]</f>
        <v>3.6010809248554918</v>
      </c>
      <c r="H208" s="3">
        <f>Table3[[#This Row],[Total RN Hours (w/ Admin, DON)]]/Table3[[#This Row],[MDS Census]]</f>
        <v>0.53641040462427747</v>
      </c>
      <c r="I208" s="3">
        <f>Table3[[#This Row],[RN Hours (excl. Admin, DON)]]/Table3[[#This Row],[MDS Census]]</f>
        <v>0.40549277456647403</v>
      </c>
      <c r="J208" s="3">
        <f t="shared" si="3"/>
        <v>296.70699999999999</v>
      </c>
      <c r="K208" s="3">
        <f>SUM(Table3[[#This Row],[RN Hours (excl. Admin, DON)]], Table3[[#This Row],[LPN Hours (excl. Admin)]], Table3[[#This Row],[CNA Hours]], Table3[[#This Row],[NA TR Hours]], Table3[[#This Row],[Med Aide/Tech Hours]])</f>
        <v>276.88311111111113</v>
      </c>
      <c r="L208" s="3">
        <f>SUM(Table3[[#This Row],[RN Hours (excl. Admin, DON)]:[RN DON Hours]])</f>
        <v>41.244</v>
      </c>
      <c r="M208" s="3">
        <v>31.177888888888891</v>
      </c>
      <c r="N208" s="3">
        <v>5.0438888888888895</v>
      </c>
      <c r="O208" s="3">
        <v>5.0222222222222221</v>
      </c>
      <c r="P208" s="3">
        <f>SUM(Table3[[#This Row],[LPN Hours (excl. Admin)]:[LPN Admin Hours]])</f>
        <v>63.882111111111101</v>
      </c>
      <c r="Q208" s="3">
        <v>54.124333333333325</v>
      </c>
      <c r="R208" s="3">
        <v>9.7577777777777772</v>
      </c>
      <c r="S208" s="3">
        <f>SUM(Table3[[#This Row],[CNA Hours]], Table3[[#This Row],[NA TR Hours]], Table3[[#This Row],[Med Aide/Tech Hours]])</f>
        <v>191.58088888888892</v>
      </c>
      <c r="T208" s="3">
        <v>166.98100000000002</v>
      </c>
      <c r="U208" s="3">
        <v>21.11933333333333</v>
      </c>
      <c r="V208" s="3">
        <v>3.4805555555555547</v>
      </c>
      <c r="W208" s="3">
        <f>SUM(Table3[[#This Row],[RN Hours Contract]:[Med Aide Hours Contract]])</f>
        <v>72.413555555555547</v>
      </c>
      <c r="X208" s="3">
        <v>9.3335555555555558</v>
      </c>
      <c r="Y208" s="3">
        <v>3.3711111111111114</v>
      </c>
      <c r="Z208" s="3">
        <v>0</v>
      </c>
      <c r="AA208" s="3">
        <v>12.457999999999998</v>
      </c>
      <c r="AB208" s="3">
        <v>1.2222222222222223E-2</v>
      </c>
      <c r="AC208" s="3">
        <v>47.23866666666666</v>
      </c>
      <c r="AD208" s="3">
        <v>0</v>
      </c>
      <c r="AE208" s="3">
        <v>0</v>
      </c>
      <c r="AF208" t="s">
        <v>206</v>
      </c>
      <c r="AG208" s="13">
        <v>4</v>
      </c>
      <c r="AQ208"/>
    </row>
    <row r="209" spans="1:43" x14ac:dyDescent="0.2">
      <c r="A209" t="s">
        <v>273</v>
      </c>
      <c r="B209" t="s">
        <v>479</v>
      </c>
      <c r="C209" t="s">
        <v>576</v>
      </c>
      <c r="D209" t="s">
        <v>704</v>
      </c>
      <c r="E209" s="3">
        <v>70.75555555555556</v>
      </c>
      <c r="F209" s="3">
        <f>Table3[[#This Row],[Total Hours Nurse Staffing]]/Table3[[#This Row],[MDS Census]]</f>
        <v>4.5330559045226124</v>
      </c>
      <c r="G209" s="3">
        <f>Table3[[#This Row],[Total Direct Care Staff Hours]]/Table3[[#This Row],[MDS Census]]</f>
        <v>3.9811557788944718</v>
      </c>
      <c r="H209" s="3">
        <f>Table3[[#This Row],[Total RN Hours (w/ Admin, DON)]]/Table3[[#This Row],[MDS Census]]</f>
        <v>0.54534390703517588</v>
      </c>
      <c r="I209" s="3">
        <f>Table3[[#This Row],[RN Hours (excl. Admin, DON)]]/Table3[[#This Row],[MDS Census]]</f>
        <v>0.24623115577889443</v>
      </c>
      <c r="J209" s="3">
        <f t="shared" si="3"/>
        <v>320.73888888888888</v>
      </c>
      <c r="K209" s="3">
        <f>SUM(Table3[[#This Row],[RN Hours (excl. Admin, DON)]], Table3[[#This Row],[LPN Hours (excl. Admin)]], Table3[[#This Row],[CNA Hours]], Table3[[#This Row],[NA TR Hours]], Table3[[#This Row],[Med Aide/Tech Hours]])</f>
        <v>281.68888888888887</v>
      </c>
      <c r="L209" s="3">
        <f>SUM(Table3[[#This Row],[RN Hours (excl. Admin, DON)]:[RN DON Hours]])</f>
        <v>38.586111111111116</v>
      </c>
      <c r="M209" s="3">
        <v>17.422222222222221</v>
      </c>
      <c r="N209" s="3">
        <v>15.652777777777779</v>
      </c>
      <c r="O209" s="3">
        <v>5.5111111111111111</v>
      </c>
      <c r="P209" s="3">
        <f>SUM(Table3[[#This Row],[LPN Hours (excl. Admin)]:[LPN Admin Hours]])</f>
        <v>104.08055555555555</v>
      </c>
      <c r="Q209" s="3">
        <v>86.194444444444443</v>
      </c>
      <c r="R209" s="3">
        <v>17.886111111111113</v>
      </c>
      <c r="S209" s="3">
        <f>SUM(Table3[[#This Row],[CNA Hours]], Table3[[#This Row],[NA TR Hours]], Table3[[#This Row],[Med Aide/Tech Hours]])</f>
        <v>178.07222222222222</v>
      </c>
      <c r="T209" s="3">
        <v>178.07222222222222</v>
      </c>
      <c r="U209" s="3">
        <v>0</v>
      </c>
      <c r="V209" s="3">
        <v>0</v>
      </c>
      <c r="W209" s="3">
        <f>SUM(Table3[[#This Row],[RN Hours Contract]:[Med Aide Hours Contract]])</f>
        <v>0</v>
      </c>
      <c r="X209" s="3">
        <v>0</v>
      </c>
      <c r="Y209" s="3">
        <v>0</v>
      </c>
      <c r="Z209" s="3">
        <v>0</v>
      </c>
      <c r="AA209" s="3">
        <v>0</v>
      </c>
      <c r="AB209" s="3">
        <v>0</v>
      </c>
      <c r="AC209" s="3">
        <v>0</v>
      </c>
      <c r="AD209" s="3">
        <v>0</v>
      </c>
      <c r="AE209" s="3">
        <v>0</v>
      </c>
      <c r="AF209" t="s">
        <v>207</v>
      </c>
      <c r="AG209" s="13">
        <v>4</v>
      </c>
      <c r="AQ209"/>
    </row>
    <row r="210" spans="1:43" x14ac:dyDescent="0.2">
      <c r="A210" t="s">
        <v>273</v>
      </c>
      <c r="B210" t="s">
        <v>480</v>
      </c>
      <c r="C210" t="s">
        <v>677</v>
      </c>
      <c r="D210" t="s">
        <v>724</v>
      </c>
      <c r="E210" s="3">
        <v>54.43333333333333</v>
      </c>
      <c r="F210" s="3">
        <f>Table3[[#This Row],[Total Hours Nurse Staffing]]/Table3[[#This Row],[MDS Census]]</f>
        <v>3.7661379873443566</v>
      </c>
      <c r="G210" s="3">
        <f>Table3[[#This Row],[Total Direct Care Staff Hours]]/Table3[[#This Row],[MDS Census]]</f>
        <v>3.3837885282710758</v>
      </c>
      <c r="H210" s="3">
        <f>Table3[[#This Row],[Total RN Hours (w/ Admin, DON)]]/Table3[[#This Row],[MDS Census]]</f>
        <v>0.52757501530924678</v>
      </c>
      <c r="I210" s="3">
        <f>Table3[[#This Row],[RN Hours (excl. Admin, DON)]]/Table3[[#This Row],[MDS Census]]</f>
        <v>0.34304756072667891</v>
      </c>
      <c r="J210" s="3">
        <f t="shared" si="3"/>
        <v>205.00344444444445</v>
      </c>
      <c r="K210" s="3">
        <f>SUM(Table3[[#This Row],[RN Hours (excl. Admin, DON)]], Table3[[#This Row],[LPN Hours (excl. Admin)]], Table3[[#This Row],[CNA Hours]], Table3[[#This Row],[NA TR Hours]], Table3[[#This Row],[Med Aide/Tech Hours]])</f>
        <v>184.19088888888888</v>
      </c>
      <c r="L210" s="3">
        <f>SUM(Table3[[#This Row],[RN Hours (excl. Admin, DON)]:[RN DON Hours]])</f>
        <v>28.717666666666666</v>
      </c>
      <c r="M210" s="3">
        <v>18.673222222222222</v>
      </c>
      <c r="N210" s="3">
        <v>4.5333333333333332</v>
      </c>
      <c r="O210" s="3">
        <v>5.5111111111111111</v>
      </c>
      <c r="P210" s="3">
        <f>SUM(Table3[[#This Row],[LPN Hours (excl. Admin)]:[LPN Admin Hours]])</f>
        <v>34.159000000000006</v>
      </c>
      <c r="Q210" s="3">
        <v>23.390888888888888</v>
      </c>
      <c r="R210" s="3">
        <v>10.768111111111114</v>
      </c>
      <c r="S210" s="3">
        <f>SUM(Table3[[#This Row],[CNA Hours]], Table3[[#This Row],[NA TR Hours]], Table3[[#This Row],[Med Aide/Tech Hours]])</f>
        <v>142.12677777777779</v>
      </c>
      <c r="T210" s="3">
        <v>113.66333333333334</v>
      </c>
      <c r="U210" s="3">
        <v>0</v>
      </c>
      <c r="V210" s="3">
        <v>28.463444444444445</v>
      </c>
      <c r="W210" s="3">
        <f>SUM(Table3[[#This Row],[RN Hours Contract]:[Med Aide Hours Contract]])</f>
        <v>0</v>
      </c>
      <c r="X210" s="3">
        <v>0</v>
      </c>
      <c r="Y210" s="3">
        <v>0</v>
      </c>
      <c r="Z210" s="3">
        <v>0</v>
      </c>
      <c r="AA210" s="3">
        <v>0</v>
      </c>
      <c r="AB210" s="3">
        <v>0</v>
      </c>
      <c r="AC210" s="3">
        <v>0</v>
      </c>
      <c r="AD210" s="3">
        <v>0</v>
      </c>
      <c r="AE210" s="3">
        <v>0</v>
      </c>
      <c r="AF210" t="s">
        <v>208</v>
      </c>
      <c r="AG210" s="13">
        <v>4</v>
      </c>
      <c r="AQ210"/>
    </row>
    <row r="211" spans="1:43" x14ac:dyDescent="0.2">
      <c r="A211" t="s">
        <v>273</v>
      </c>
      <c r="B211" t="s">
        <v>481</v>
      </c>
      <c r="C211" t="s">
        <v>678</v>
      </c>
      <c r="D211" t="s">
        <v>730</v>
      </c>
      <c r="E211" s="3">
        <v>80.400000000000006</v>
      </c>
      <c r="F211" s="3">
        <f>Table3[[#This Row],[Total Hours Nurse Staffing]]/Table3[[#This Row],[MDS Census]]</f>
        <v>3.4861221669430624</v>
      </c>
      <c r="G211" s="3">
        <f>Table3[[#This Row],[Total Direct Care Staff Hours]]/Table3[[#This Row],[MDS Census]]</f>
        <v>3.0623410724156996</v>
      </c>
      <c r="H211" s="3">
        <f>Table3[[#This Row],[Total RN Hours (w/ Admin, DON)]]/Table3[[#This Row],[MDS Census]]</f>
        <v>0.66834853510226644</v>
      </c>
      <c r="I211" s="3">
        <f>Table3[[#This Row],[RN Hours (excl. Admin, DON)]]/Table3[[#This Row],[MDS Census]]</f>
        <v>0.33735351022664456</v>
      </c>
      <c r="J211" s="3">
        <f t="shared" si="3"/>
        <v>280.28422222222224</v>
      </c>
      <c r="K211" s="3">
        <f>SUM(Table3[[#This Row],[RN Hours (excl. Admin, DON)]], Table3[[#This Row],[LPN Hours (excl. Admin)]], Table3[[#This Row],[CNA Hours]], Table3[[#This Row],[NA TR Hours]], Table3[[#This Row],[Med Aide/Tech Hours]])</f>
        <v>246.21222222222227</v>
      </c>
      <c r="L211" s="3">
        <f>SUM(Table3[[#This Row],[RN Hours (excl. Admin, DON)]:[RN DON Hours]])</f>
        <v>53.735222222222227</v>
      </c>
      <c r="M211" s="3">
        <v>27.123222222222225</v>
      </c>
      <c r="N211" s="3">
        <v>20.923111111111112</v>
      </c>
      <c r="O211" s="3">
        <v>5.6888888888888891</v>
      </c>
      <c r="P211" s="3">
        <f>SUM(Table3[[#This Row],[LPN Hours (excl. Admin)]:[LPN Admin Hours]])</f>
        <v>51.532666666666664</v>
      </c>
      <c r="Q211" s="3">
        <v>44.072666666666663</v>
      </c>
      <c r="R211" s="3">
        <v>7.4600000000000009</v>
      </c>
      <c r="S211" s="3">
        <f>SUM(Table3[[#This Row],[CNA Hours]], Table3[[#This Row],[NA TR Hours]], Table3[[#This Row],[Med Aide/Tech Hours]])</f>
        <v>175.01633333333336</v>
      </c>
      <c r="T211" s="3">
        <v>121.97866666666667</v>
      </c>
      <c r="U211" s="3">
        <v>20.557000000000013</v>
      </c>
      <c r="V211" s="3">
        <v>32.480666666666671</v>
      </c>
      <c r="W211" s="3">
        <f>SUM(Table3[[#This Row],[RN Hours Contract]:[Med Aide Hours Contract]])</f>
        <v>2.2222222222222223E-2</v>
      </c>
      <c r="X211" s="3">
        <v>2.2222222222222223E-2</v>
      </c>
      <c r="Y211" s="3">
        <v>0</v>
      </c>
      <c r="Z211" s="3">
        <v>0</v>
      </c>
      <c r="AA211" s="3">
        <v>0</v>
      </c>
      <c r="AB211" s="3">
        <v>0</v>
      </c>
      <c r="AC211" s="3">
        <v>0</v>
      </c>
      <c r="AD211" s="3">
        <v>0</v>
      </c>
      <c r="AE211" s="3">
        <v>0</v>
      </c>
      <c r="AF211" t="s">
        <v>209</v>
      </c>
      <c r="AG211" s="13">
        <v>4</v>
      </c>
      <c r="AQ211"/>
    </row>
    <row r="212" spans="1:43" x14ac:dyDescent="0.2">
      <c r="A212" t="s">
        <v>273</v>
      </c>
      <c r="B212" t="s">
        <v>482</v>
      </c>
      <c r="C212" t="s">
        <v>679</v>
      </c>
      <c r="D212" t="s">
        <v>804</v>
      </c>
      <c r="E212" s="3">
        <v>41.9</v>
      </c>
      <c r="F212" s="3">
        <f>Table3[[#This Row],[Total Hours Nurse Staffing]]/Table3[[#This Row],[MDS Census]]</f>
        <v>3.2831344470962609</v>
      </c>
      <c r="G212" s="3">
        <f>Table3[[#This Row],[Total Direct Care Staff Hours]]/Table3[[#This Row],[MDS Census]]</f>
        <v>2.9368575974542561</v>
      </c>
      <c r="H212" s="3">
        <f>Table3[[#This Row],[Total RN Hours (w/ Admin, DON)]]/Table3[[#This Row],[MDS Census]]</f>
        <v>0.66421373640944048</v>
      </c>
      <c r="I212" s="3">
        <f>Table3[[#This Row],[RN Hours (excl. Admin, DON)]]/Table3[[#This Row],[MDS Census]]</f>
        <v>0.3179368867674357</v>
      </c>
      <c r="J212" s="3">
        <f t="shared" si="3"/>
        <v>137.56333333333333</v>
      </c>
      <c r="K212" s="3">
        <f>SUM(Table3[[#This Row],[RN Hours (excl. Admin, DON)]], Table3[[#This Row],[LPN Hours (excl. Admin)]], Table3[[#This Row],[CNA Hours]], Table3[[#This Row],[NA TR Hours]], Table3[[#This Row],[Med Aide/Tech Hours]])</f>
        <v>123.05433333333333</v>
      </c>
      <c r="L212" s="3">
        <f>SUM(Table3[[#This Row],[RN Hours (excl. Admin, DON)]:[RN DON Hours]])</f>
        <v>27.830555555555556</v>
      </c>
      <c r="M212" s="3">
        <v>13.321555555555555</v>
      </c>
      <c r="N212" s="3">
        <v>8.8034444444444446</v>
      </c>
      <c r="O212" s="3">
        <v>5.7055555555555557</v>
      </c>
      <c r="P212" s="3">
        <f>SUM(Table3[[#This Row],[LPN Hours (excl. Admin)]:[LPN Admin Hours]])</f>
        <v>35.197222222222223</v>
      </c>
      <c r="Q212" s="3">
        <v>35.197222222222223</v>
      </c>
      <c r="R212" s="3">
        <v>0</v>
      </c>
      <c r="S212" s="3">
        <f>SUM(Table3[[#This Row],[CNA Hours]], Table3[[#This Row],[NA TR Hours]], Table3[[#This Row],[Med Aide/Tech Hours]])</f>
        <v>74.535555555555547</v>
      </c>
      <c r="T212" s="3">
        <v>69.594999999999999</v>
      </c>
      <c r="U212" s="3">
        <v>0</v>
      </c>
      <c r="V212" s="3">
        <v>4.9405555555555543</v>
      </c>
      <c r="W212" s="3">
        <f>SUM(Table3[[#This Row],[RN Hours Contract]:[Med Aide Hours Contract]])</f>
        <v>0</v>
      </c>
      <c r="X212" s="3">
        <v>0</v>
      </c>
      <c r="Y212" s="3">
        <v>0</v>
      </c>
      <c r="Z212" s="3">
        <v>0</v>
      </c>
      <c r="AA212" s="3">
        <v>0</v>
      </c>
      <c r="AB212" s="3">
        <v>0</v>
      </c>
      <c r="AC212" s="3">
        <v>0</v>
      </c>
      <c r="AD212" s="3">
        <v>0</v>
      </c>
      <c r="AE212" s="3">
        <v>0</v>
      </c>
      <c r="AF212" t="s">
        <v>210</v>
      </c>
      <c r="AG212" s="13">
        <v>4</v>
      </c>
      <c r="AQ212"/>
    </row>
    <row r="213" spans="1:43" x14ac:dyDescent="0.2">
      <c r="A213" t="s">
        <v>273</v>
      </c>
      <c r="B213" t="s">
        <v>483</v>
      </c>
      <c r="C213" t="s">
        <v>632</v>
      </c>
      <c r="D213" t="s">
        <v>778</v>
      </c>
      <c r="E213" s="3">
        <v>111.45555555555555</v>
      </c>
      <c r="F213" s="3">
        <f>Table3[[#This Row],[Total Hours Nurse Staffing]]/Table3[[#This Row],[MDS Census]]</f>
        <v>4.0197318313228987</v>
      </c>
      <c r="G213" s="3">
        <f>Table3[[#This Row],[Total Direct Care Staff Hours]]/Table3[[#This Row],[MDS Census]]</f>
        <v>3.4478805702322801</v>
      </c>
      <c r="H213" s="3">
        <f>Table3[[#This Row],[Total RN Hours (w/ Admin, DON)]]/Table3[[#This Row],[MDS Census]]</f>
        <v>0.9085255707307347</v>
      </c>
      <c r="I213" s="3">
        <f>Table3[[#This Row],[RN Hours (excl. Admin, DON)]]/Table3[[#This Row],[MDS Census]]</f>
        <v>0.54545209849466658</v>
      </c>
      <c r="J213" s="3">
        <f t="shared" si="3"/>
        <v>448.0214444444444</v>
      </c>
      <c r="K213" s="3">
        <f>SUM(Table3[[#This Row],[RN Hours (excl. Admin, DON)]], Table3[[#This Row],[LPN Hours (excl. Admin)]], Table3[[#This Row],[CNA Hours]], Table3[[#This Row],[NA TR Hours]], Table3[[#This Row],[Med Aide/Tech Hours]])</f>
        <v>384.28544444444447</v>
      </c>
      <c r="L213" s="3">
        <f>SUM(Table3[[#This Row],[RN Hours (excl. Admin, DON)]:[RN DON Hours]])</f>
        <v>101.26022222222221</v>
      </c>
      <c r="M213" s="3">
        <v>60.793666666666667</v>
      </c>
      <c r="N213" s="3">
        <v>34.380444444444443</v>
      </c>
      <c r="O213" s="3">
        <v>6.0861111111111112</v>
      </c>
      <c r="P213" s="3">
        <f>SUM(Table3[[#This Row],[LPN Hours (excl. Admin)]:[LPN Admin Hours]])</f>
        <v>77.449888888888879</v>
      </c>
      <c r="Q213" s="3">
        <v>54.18044444444444</v>
      </c>
      <c r="R213" s="3">
        <v>23.269444444444439</v>
      </c>
      <c r="S213" s="3">
        <f>SUM(Table3[[#This Row],[CNA Hours]], Table3[[#This Row],[NA TR Hours]], Table3[[#This Row],[Med Aide/Tech Hours]])</f>
        <v>269.31133333333332</v>
      </c>
      <c r="T213" s="3">
        <v>263.52255555555553</v>
      </c>
      <c r="U213" s="3">
        <v>5.7887777777777778</v>
      </c>
      <c r="V213" s="3">
        <v>0</v>
      </c>
      <c r="W213" s="3">
        <f>SUM(Table3[[#This Row],[RN Hours Contract]:[Med Aide Hours Contract]])</f>
        <v>0</v>
      </c>
      <c r="X213" s="3">
        <v>0</v>
      </c>
      <c r="Y213" s="3">
        <v>0</v>
      </c>
      <c r="Z213" s="3">
        <v>0</v>
      </c>
      <c r="AA213" s="3">
        <v>0</v>
      </c>
      <c r="AB213" s="3">
        <v>0</v>
      </c>
      <c r="AC213" s="3">
        <v>0</v>
      </c>
      <c r="AD213" s="3">
        <v>0</v>
      </c>
      <c r="AE213" s="3">
        <v>0</v>
      </c>
      <c r="AF213" t="s">
        <v>211</v>
      </c>
      <c r="AG213" s="13">
        <v>4</v>
      </c>
      <c r="AQ213"/>
    </row>
    <row r="214" spans="1:43" x14ac:dyDescent="0.2">
      <c r="A214" t="s">
        <v>273</v>
      </c>
      <c r="B214" t="s">
        <v>484</v>
      </c>
      <c r="C214" t="s">
        <v>607</v>
      </c>
      <c r="D214" t="s">
        <v>700</v>
      </c>
      <c r="E214" s="3">
        <v>55.633333333333333</v>
      </c>
      <c r="F214" s="3">
        <f>Table3[[#This Row],[Total Hours Nurse Staffing]]/Table3[[#This Row],[MDS Census]]</f>
        <v>4.3514220091871376</v>
      </c>
      <c r="G214" s="3">
        <f>Table3[[#This Row],[Total Direct Care Staff Hours]]/Table3[[#This Row],[MDS Census]]</f>
        <v>3.8954264030357502</v>
      </c>
      <c r="H214" s="3">
        <f>Table3[[#This Row],[Total RN Hours (w/ Admin, DON)]]/Table3[[#This Row],[MDS Census]]</f>
        <v>0.77362292790093867</v>
      </c>
      <c r="I214" s="3">
        <f>Table3[[#This Row],[RN Hours (excl. Admin, DON)]]/Table3[[#This Row],[MDS Census]]</f>
        <v>0.51765927701218295</v>
      </c>
      <c r="J214" s="3">
        <f t="shared" si="3"/>
        <v>242.0841111111111</v>
      </c>
      <c r="K214" s="3">
        <f>SUM(Table3[[#This Row],[RN Hours (excl. Admin, DON)]], Table3[[#This Row],[LPN Hours (excl. Admin)]], Table3[[#This Row],[CNA Hours]], Table3[[#This Row],[NA TR Hours]], Table3[[#This Row],[Med Aide/Tech Hours]])</f>
        <v>216.71555555555557</v>
      </c>
      <c r="L214" s="3">
        <f>SUM(Table3[[#This Row],[RN Hours (excl. Admin, DON)]:[RN DON Hours]])</f>
        <v>43.039222222222222</v>
      </c>
      <c r="M214" s="3">
        <v>28.799111111111113</v>
      </c>
      <c r="N214" s="3">
        <v>8.5512222222222203</v>
      </c>
      <c r="O214" s="3">
        <v>5.6888888888888891</v>
      </c>
      <c r="P214" s="3">
        <f>SUM(Table3[[#This Row],[LPN Hours (excl. Admin)]:[LPN Admin Hours]])</f>
        <v>59.772444444444446</v>
      </c>
      <c r="Q214" s="3">
        <v>48.643999999999998</v>
      </c>
      <c r="R214" s="3">
        <v>11.128444444444447</v>
      </c>
      <c r="S214" s="3">
        <f>SUM(Table3[[#This Row],[CNA Hours]], Table3[[#This Row],[NA TR Hours]], Table3[[#This Row],[Med Aide/Tech Hours]])</f>
        <v>139.27244444444443</v>
      </c>
      <c r="T214" s="3">
        <v>111.14288888888889</v>
      </c>
      <c r="U214" s="3">
        <v>9.1026666666666678</v>
      </c>
      <c r="V214" s="3">
        <v>19.026888888888887</v>
      </c>
      <c r="W214" s="3">
        <f>SUM(Table3[[#This Row],[RN Hours Contract]:[Med Aide Hours Contract]])</f>
        <v>0</v>
      </c>
      <c r="X214" s="3">
        <v>0</v>
      </c>
      <c r="Y214" s="3">
        <v>0</v>
      </c>
      <c r="Z214" s="3">
        <v>0</v>
      </c>
      <c r="AA214" s="3">
        <v>0</v>
      </c>
      <c r="AB214" s="3">
        <v>0</v>
      </c>
      <c r="AC214" s="3">
        <v>0</v>
      </c>
      <c r="AD214" s="3">
        <v>0</v>
      </c>
      <c r="AE214" s="3">
        <v>0</v>
      </c>
      <c r="AF214" t="s">
        <v>212</v>
      </c>
      <c r="AG214" s="13">
        <v>4</v>
      </c>
      <c r="AQ214"/>
    </row>
    <row r="215" spans="1:43" x14ac:dyDescent="0.2">
      <c r="A215" t="s">
        <v>273</v>
      </c>
      <c r="B215" t="s">
        <v>485</v>
      </c>
      <c r="C215" t="s">
        <v>605</v>
      </c>
      <c r="D215" t="s">
        <v>764</v>
      </c>
      <c r="E215" s="3">
        <v>5.6888888888888891</v>
      </c>
      <c r="F215" s="3">
        <f>Table3[[#This Row],[Total Hours Nurse Staffing]]/Table3[[#This Row],[MDS Census]]</f>
        <v>11.416015625</v>
      </c>
      <c r="G215" s="3">
        <f>Table3[[#This Row],[Total Direct Care Staff Hours]]/Table3[[#This Row],[MDS Census]]</f>
        <v>11.416015625</v>
      </c>
      <c r="H215" s="3">
        <f>Table3[[#This Row],[Total RN Hours (w/ Admin, DON)]]/Table3[[#This Row],[MDS Census]]</f>
        <v>6.8291015625</v>
      </c>
      <c r="I215" s="3">
        <f>Table3[[#This Row],[RN Hours (excl. Admin, DON)]]/Table3[[#This Row],[MDS Census]]</f>
        <v>6.8291015625</v>
      </c>
      <c r="J215" s="3">
        <f t="shared" si="3"/>
        <v>64.944444444444443</v>
      </c>
      <c r="K215" s="3">
        <f>SUM(Table3[[#This Row],[RN Hours (excl. Admin, DON)]], Table3[[#This Row],[LPN Hours (excl. Admin)]], Table3[[#This Row],[CNA Hours]], Table3[[#This Row],[NA TR Hours]], Table3[[#This Row],[Med Aide/Tech Hours]])</f>
        <v>64.944444444444443</v>
      </c>
      <c r="L215" s="3">
        <f>SUM(Table3[[#This Row],[RN Hours (excl. Admin, DON)]:[RN DON Hours]])</f>
        <v>38.85</v>
      </c>
      <c r="M215" s="3">
        <v>38.85</v>
      </c>
      <c r="N215" s="3">
        <v>0</v>
      </c>
      <c r="O215" s="3">
        <v>0</v>
      </c>
      <c r="P215" s="3">
        <f>SUM(Table3[[#This Row],[LPN Hours (excl. Admin)]:[LPN Admin Hours]])</f>
        <v>12.405555555555555</v>
      </c>
      <c r="Q215" s="3">
        <v>12.405555555555555</v>
      </c>
      <c r="R215" s="3">
        <v>0</v>
      </c>
      <c r="S215" s="3">
        <f>SUM(Table3[[#This Row],[CNA Hours]], Table3[[#This Row],[NA TR Hours]], Table3[[#This Row],[Med Aide/Tech Hours]])</f>
        <v>13.688888888888888</v>
      </c>
      <c r="T215" s="3">
        <v>13.688888888888888</v>
      </c>
      <c r="U215" s="3">
        <v>0</v>
      </c>
      <c r="V215" s="3">
        <v>0</v>
      </c>
      <c r="W215" s="3">
        <f>SUM(Table3[[#This Row],[RN Hours Contract]:[Med Aide Hours Contract]])</f>
        <v>0</v>
      </c>
      <c r="X215" s="3">
        <v>0</v>
      </c>
      <c r="Y215" s="3">
        <v>0</v>
      </c>
      <c r="Z215" s="3">
        <v>0</v>
      </c>
      <c r="AA215" s="3">
        <v>0</v>
      </c>
      <c r="AB215" s="3">
        <v>0</v>
      </c>
      <c r="AC215" s="3">
        <v>0</v>
      </c>
      <c r="AD215" s="3">
        <v>0</v>
      </c>
      <c r="AE215" s="3">
        <v>0</v>
      </c>
      <c r="AF215" t="s">
        <v>213</v>
      </c>
      <c r="AG215" s="13">
        <v>4</v>
      </c>
      <c r="AQ215"/>
    </row>
    <row r="216" spans="1:43" x14ac:dyDescent="0.2">
      <c r="A216" t="s">
        <v>273</v>
      </c>
      <c r="B216" t="s">
        <v>486</v>
      </c>
      <c r="C216" t="s">
        <v>544</v>
      </c>
      <c r="D216" t="s">
        <v>694</v>
      </c>
      <c r="E216" s="3">
        <v>146.38888888888889</v>
      </c>
      <c r="F216" s="3">
        <f>Table3[[#This Row],[Total Hours Nurse Staffing]]/Table3[[#This Row],[MDS Census]]</f>
        <v>4.6623977229601508</v>
      </c>
      <c r="G216" s="3">
        <f>Table3[[#This Row],[Total Direct Care Staff Hours]]/Table3[[#This Row],[MDS Census]]</f>
        <v>4.2658132827324478</v>
      </c>
      <c r="H216" s="3">
        <f>Table3[[#This Row],[Total RN Hours (w/ Admin, DON)]]/Table3[[#This Row],[MDS Census]]</f>
        <v>0.51129032258064511</v>
      </c>
      <c r="I216" s="3">
        <f>Table3[[#This Row],[RN Hours (excl. Admin, DON)]]/Table3[[#This Row],[MDS Census]]</f>
        <v>0.31296015180265657</v>
      </c>
      <c r="J216" s="3">
        <f t="shared" si="3"/>
        <v>682.5232222222221</v>
      </c>
      <c r="K216" s="3">
        <f>SUM(Table3[[#This Row],[RN Hours (excl. Admin, DON)]], Table3[[#This Row],[LPN Hours (excl. Admin)]], Table3[[#This Row],[CNA Hours]], Table3[[#This Row],[NA TR Hours]], Table3[[#This Row],[Med Aide/Tech Hours]])</f>
        <v>624.46766666666667</v>
      </c>
      <c r="L216" s="3">
        <f>SUM(Table3[[#This Row],[RN Hours (excl. Admin, DON)]:[RN DON Hours]])</f>
        <v>74.847222222222214</v>
      </c>
      <c r="M216" s="3">
        <v>45.81388888888889</v>
      </c>
      <c r="N216" s="3">
        <v>24.233333333333334</v>
      </c>
      <c r="O216" s="3">
        <v>4.8</v>
      </c>
      <c r="P216" s="3">
        <f>SUM(Table3[[#This Row],[LPN Hours (excl. Admin)]:[LPN Admin Hours]])</f>
        <v>199.64166666666665</v>
      </c>
      <c r="Q216" s="3">
        <v>170.61944444444444</v>
      </c>
      <c r="R216" s="3">
        <v>29.022222222222222</v>
      </c>
      <c r="S216" s="3">
        <f>SUM(Table3[[#This Row],[CNA Hours]], Table3[[#This Row],[NA TR Hours]], Table3[[#This Row],[Med Aide/Tech Hours]])</f>
        <v>408.03433333333328</v>
      </c>
      <c r="T216" s="3">
        <v>408.03433333333328</v>
      </c>
      <c r="U216" s="3">
        <v>0</v>
      </c>
      <c r="V216" s="3">
        <v>0</v>
      </c>
      <c r="W216" s="3">
        <f>SUM(Table3[[#This Row],[RN Hours Contract]:[Med Aide Hours Contract]])</f>
        <v>41.801111111111112</v>
      </c>
      <c r="X216" s="3">
        <v>2.8166666666666669</v>
      </c>
      <c r="Y216" s="3">
        <v>0</v>
      </c>
      <c r="Z216" s="3">
        <v>0</v>
      </c>
      <c r="AA216" s="3">
        <v>13.552777777777777</v>
      </c>
      <c r="AB216" s="3">
        <v>0</v>
      </c>
      <c r="AC216" s="3">
        <v>25.431666666666665</v>
      </c>
      <c r="AD216" s="3">
        <v>0</v>
      </c>
      <c r="AE216" s="3">
        <v>0</v>
      </c>
      <c r="AF216" t="s">
        <v>214</v>
      </c>
      <c r="AG216" s="13">
        <v>4</v>
      </c>
      <c r="AQ216"/>
    </row>
    <row r="217" spans="1:43" x14ac:dyDescent="0.2">
      <c r="A217" t="s">
        <v>273</v>
      </c>
      <c r="B217" t="s">
        <v>487</v>
      </c>
      <c r="C217" t="s">
        <v>548</v>
      </c>
      <c r="D217" t="s">
        <v>805</v>
      </c>
      <c r="E217" s="3">
        <v>98.266666666666666</v>
      </c>
      <c r="F217" s="3">
        <f>Table3[[#This Row],[Total Hours Nurse Staffing]]/Table3[[#This Row],[MDS Census]]</f>
        <v>3.8159724106739028</v>
      </c>
      <c r="G217" s="3">
        <f>Table3[[#This Row],[Total Direct Care Staff Hours]]/Table3[[#This Row],[MDS Census]]</f>
        <v>3.4660244233378554</v>
      </c>
      <c r="H217" s="3">
        <f>Table3[[#This Row],[Total RN Hours (w/ Admin, DON)]]/Table3[[#This Row],[MDS Census]]</f>
        <v>0.59610922659430132</v>
      </c>
      <c r="I217" s="3">
        <f>Table3[[#This Row],[RN Hours (excl. Admin, DON)]]/Table3[[#This Row],[MDS Census]]</f>
        <v>0.24616123925825423</v>
      </c>
      <c r="J217" s="3">
        <f t="shared" si="3"/>
        <v>374.98288888888885</v>
      </c>
      <c r="K217" s="3">
        <f>SUM(Table3[[#This Row],[RN Hours (excl. Admin, DON)]], Table3[[#This Row],[LPN Hours (excl. Admin)]], Table3[[#This Row],[CNA Hours]], Table3[[#This Row],[NA TR Hours]], Table3[[#This Row],[Med Aide/Tech Hours]])</f>
        <v>340.59466666666657</v>
      </c>
      <c r="L217" s="3">
        <f>SUM(Table3[[#This Row],[RN Hours (excl. Admin, DON)]:[RN DON Hours]])</f>
        <v>58.577666666666673</v>
      </c>
      <c r="M217" s="3">
        <v>24.189444444444447</v>
      </c>
      <c r="N217" s="3">
        <v>28.788222222222224</v>
      </c>
      <c r="O217" s="3">
        <v>5.6</v>
      </c>
      <c r="P217" s="3">
        <f>SUM(Table3[[#This Row],[LPN Hours (excl. Admin)]:[LPN Admin Hours]])</f>
        <v>67.028666666666666</v>
      </c>
      <c r="Q217" s="3">
        <v>67.028666666666666</v>
      </c>
      <c r="R217" s="3">
        <v>0</v>
      </c>
      <c r="S217" s="3">
        <f>SUM(Table3[[#This Row],[CNA Hours]], Table3[[#This Row],[NA TR Hours]], Table3[[#This Row],[Med Aide/Tech Hours]])</f>
        <v>249.37655555555551</v>
      </c>
      <c r="T217" s="3">
        <v>207.18288888888887</v>
      </c>
      <c r="U217" s="3">
        <v>3.8995555555555548</v>
      </c>
      <c r="V217" s="3">
        <v>38.294111111111093</v>
      </c>
      <c r="W217" s="3">
        <f>SUM(Table3[[#This Row],[RN Hours Contract]:[Med Aide Hours Contract]])</f>
        <v>3.8611111111111107</v>
      </c>
      <c r="X217" s="3">
        <v>1.4444444444444444</v>
      </c>
      <c r="Y217" s="3">
        <v>0</v>
      </c>
      <c r="Z217" s="3">
        <v>0</v>
      </c>
      <c r="AA217" s="3">
        <v>0</v>
      </c>
      <c r="AB217" s="3">
        <v>0</v>
      </c>
      <c r="AC217" s="3">
        <v>2.4166666666666665</v>
      </c>
      <c r="AD217" s="3">
        <v>0</v>
      </c>
      <c r="AE217" s="3">
        <v>0</v>
      </c>
      <c r="AF217" t="s">
        <v>215</v>
      </c>
      <c r="AG217" s="13">
        <v>4</v>
      </c>
      <c r="AQ217"/>
    </row>
    <row r="218" spans="1:43" x14ac:dyDescent="0.2">
      <c r="A218" t="s">
        <v>273</v>
      </c>
      <c r="B218" t="s">
        <v>488</v>
      </c>
      <c r="C218" t="s">
        <v>545</v>
      </c>
      <c r="D218" t="s">
        <v>715</v>
      </c>
      <c r="E218" s="3">
        <v>13.477777777777778</v>
      </c>
      <c r="F218" s="3">
        <f>Table3[[#This Row],[Total Hours Nurse Staffing]]/Table3[[#This Row],[MDS Census]]</f>
        <v>9.4130997526793081</v>
      </c>
      <c r="G218" s="3">
        <f>Table3[[#This Row],[Total Direct Care Staff Hours]]/Table3[[#This Row],[MDS Census]]</f>
        <v>7.6618384171475684</v>
      </c>
      <c r="H218" s="3">
        <f>Table3[[#This Row],[Total RN Hours (w/ Admin, DON)]]/Table3[[#This Row],[MDS Census]]</f>
        <v>4.5909068425391588</v>
      </c>
      <c r="I218" s="3">
        <f>Table3[[#This Row],[RN Hours (excl. Admin, DON)]]/Table3[[#This Row],[MDS Census]]</f>
        <v>2.8396455070074196</v>
      </c>
      <c r="J218" s="3">
        <f t="shared" si="3"/>
        <v>126.86766666666666</v>
      </c>
      <c r="K218" s="3">
        <f>SUM(Table3[[#This Row],[RN Hours (excl. Admin, DON)]], Table3[[#This Row],[LPN Hours (excl. Admin)]], Table3[[#This Row],[CNA Hours]], Table3[[#This Row],[NA TR Hours]], Table3[[#This Row],[Med Aide/Tech Hours]])</f>
        <v>103.26455555555556</v>
      </c>
      <c r="L218" s="3">
        <f>SUM(Table3[[#This Row],[RN Hours (excl. Admin, DON)]:[RN DON Hours]])</f>
        <v>61.87522222222222</v>
      </c>
      <c r="M218" s="3">
        <v>38.272111111111109</v>
      </c>
      <c r="N218" s="3">
        <v>23.603111111111108</v>
      </c>
      <c r="O218" s="3">
        <v>0</v>
      </c>
      <c r="P218" s="3">
        <f>SUM(Table3[[#This Row],[LPN Hours (excl. Admin)]:[LPN Admin Hours]])</f>
        <v>16.509444444444444</v>
      </c>
      <c r="Q218" s="3">
        <v>16.509444444444444</v>
      </c>
      <c r="R218" s="3">
        <v>0</v>
      </c>
      <c r="S218" s="3">
        <f>SUM(Table3[[#This Row],[CNA Hours]], Table3[[#This Row],[NA TR Hours]], Table3[[#This Row],[Med Aide/Tech Hours]])</f>
        <v>48.483000000000004</v>
      </c>
      <c r="T218" s="3">
        <v>48.483000000000004</v>
      </c>
      <c r="U218" s="3">
        <v>0</v>
      </c>
      <c r="V218" s="3">
        <v>0</v>
      </c>
      <c r="W218" s="3">
        <f>SUM(Table3[[#This Row],[RN Hours Contract]:[Med Aide Hours Contract]])</f>
        <v>0</v>
      </c>
      <c r="X218" s="3">
        <v>0</v>
      </c>
      <c r="Y218" s="3">
        <v>0</v>
      </c>
      <c r="Z218" s="3">
        <v>0</v>
      </c>
      <c r="AA218" s="3">
        <v>0</v>
      </c>
      <c r="AB218" s="3">
        <v>0</v>
      </c>
      <c r="AC218" s="3">
        <v>0</v>
      </c>
      <c r="AD218" s="3">
        <v>0</v>
      </c>
      <c r="AE218" s="3">
        <v>0</v>
      </c>
      <c r="AF218" t="s">
        <v>216</v>
      </c>
      <c r="AG218" s="13">
        <v>4</v>
      </c>
      <c r="AQ218"/>
    </row>
    <row r="219" spans="1:43" x14ac:dyDescent="0.2">
      <c r="A219" t="s">
        <v>273</v>
      </c>
      <c r="B219" t="s">
        <v>489</v>
      </c>
      <c r="C219" t="s">
        <v>604</v>
      </c>
      <c r="D219" t="s">
        <v>746</v>
      </c>
      <c r="E219" s="3">
        <v>15.688888888888888</v>
      </c>
      <c r="F219" s="3">
        <f>Table3[[#This Row],[Total Hours Nurse Staffing]]/Table3[[#This Row],[MDS Census]]</f>
        <v>8.4938031161473084</v>
      </c>
      <c r="G219" s="3">
        <f>Table3[[#This Row],[Total Direct Care Staff Hours]]/Table3[[#This Row],[MDS Census]]</f>
        <v>7.4474150141643065</v>
      </c>
      <c r="H219" s="3">
        <f>Table3[[#This Row],[Total RN Hours (w/ Admin, DON)]]/Table3[[#This Row],[MDS Census]]</f>
        <v>4.5658640226628888</v>
      </c>
      <c r="I219" s="3">
        <f>Table3[[#This Row],[RN Hours (excl. Admin, DON)]]/Table3[[#This Row],[MDS Census]]</f>
        <v>3.5194759206798869</v>
      </c>
      <c r="J219" s="3">
        <f t="shared" si="3"/>
        <v>133.25833333333333</v>
      </c>
      <c r="K219" s="3">
        <f>SUM(Table3[[#This Row],[RN Hours (excl. Admin, DON)]], Table3[[#This Row],[LPN Hours (excl. Admin)]], Table3[[#This Row],[CNA Hours]], Table3[[#This Row],[NA TR Hours]], Table3[[#This Row],[Med Aide/Tech Hours]])</f>
        <v>116.84166666666667</v>
      </c>
      <c r="L219" s="3">
        <f>SUM(Table3[[#This Row],[RN Hours (excl. Admin, DON)]:[RN DON Hours]])</f>
        <v>71.633333333333326</v>
      </c>
      <c r="M219" s="3">
        <v>55.216666666666669</v>
      </c>
      <c r="N219" s="3">
        <v>11.438888888888888</v>
      </c>
      <c r="O219" s="3">
        <v>4.9777777777777779</v>
      </c>
      <c r="P219" s="3">
        <f>SUM(Table3[[#This Row],[LPN Hours (excl. Admin)]:[LPN Admin Hours]])</f>
        <v>15.372222222222222</v>
      </c>
      <c r="Q219" s="3">
        <v>15.372222222222222</v>
      </c>
      <c r="R219" s="3">
        <v>0</v>
      </c>
      <c r="S219" s="3">
        <f>SUM(Table3[[#This Row],[CNA Hours]], Table3[[#This Row],[NA TR Hours]], Table3[[#This Row],[Med Aide/Tech Hours]])</f>
        <v>46.25277777777778</v>
      </c>
      <c r="T219" s="3">
        <v>46.25277777777778</v>
      </c>
      <c r="U219" s="3">
        <v>0</v>
      </c>
      <c r="V219" s="3">
        <v>0</v>
      </c>
      <c r="W219" s="3">
        <f>SUM(Table3[[#This Row],[RN Hours Contract]:[Med Aide Hours Contract]])</f>
        <v>0</v>
      </c>
      <c r="X219" s="3">
        <v>0</v>
      </c>
      <c r="Y219" s="3">
        <v>0</v>
      </c>
      <c r="Z219" s="3">
        <v>0</v>
      </c>
      <c r="AA219" s="3">
        <v>0</v>
      </c>
      <c r="AB219" s="3">
        <v>0</v>
      </c>
      <c r="AC219" s="3">
        <v>0</v>
      </c>
      <c r="AD219" s="3">
        <v>0</v>
      </c>
      <c r="AE219" s="3">
        <v>0</v>
      </c>
      <c r="AF219" t="s">
        <v>217</v>
      </c>
      <c r="AG219" s="13">
        <v>4</v>
      </c>
      <c r="AQ219"/>
    </row>
    <row r="220" spans="1:43" x14ac:dyDescent="0.2">
      <c r="A220" t="s">
        <v>273</v>
      </c>
      <c r="B220" t="s">
        <v>490</v>
      </c>
      <c r="C220" t="s">
        <v>680</v>
      </c>
      <c r="D220" t="s">
        <v>728</v>
      </c>
      <c r="E220" s="3">
        <v>36.222222222222221</v>
      </c>
      <c r="F220" s="3">
        <f>Table3[[#This Row],[Total Hours Nurse Staffing]]/Table3[[#This Row],[MDS Census]]</f>
        <v>3.1536840490797546</v>
      </c>
      <c r="G220" s="3">
        <f>Table3[[#This Row],[Total Direct Care Staff Hours]]/Table3[[#This Row],[MDS Census]]</f>
        <v>2.7706625766871165</v>
      </c>
      <c r="H220" s="3">
        <f>Table3[[#This Row],[Total RN Hours (w/ Admin, DON)]]/Table3[[#This Row],[MDS Census]]</f>
        <v>0.52157055214723924</v>
      </c>
      <c r="I220" s="3">
        <f>Table3[[#This Row],[RN Hours (excl. Admin, DON)]]/Table3[[#This Row],[MDS Census]]</f>
        <v>0.13854907975460123</v>
      </c>
      <c r="J220" s="3">
        <f t="shared" si="3"/>
        <v>114.23344444444444</v>
      </c>
      <c r="K220" s="3">
        <f>SUM(Table3[[#This Row],[RN Hours (excl. Admin, DON)]], Table3[[#This Row],[LPN Hours (excl. Admin)]], Table3[[#This Row],[CNA Hours]], Table3[[#This Row],[NA TR Hours]], Table3[[#This Row],[Med Aide/Tech Hours]])</f>
        <v>100.35955555555554</v>
      </c>
      <c r="L220" s="3">
        <f>SUM(Table3[[#This Row],[RN Hours (excl. Admin, DON)]:[RN DON Hours]])</f>
        <v>18.892444444444443</v>
      </c>
      <c r="M220" s="3">
        <v>5.0185555555555554</v>
      </c>
      <c r="N220" s="3">
        <v>8.5627777777777769</v>
      </c>
      <c r="O220" s="3">
        <v>5.3111111111111109</v>
      </c>
      <c r="P220" s="3">
        <f>SUM(Table3[[#This Row],[LPN Hours (excl. Admin)]:[LPN Admin Hours]])</f>
        <v>26.985333333333333</v>
      </c>
      <c r="Q220" s="3">
        <v>26.985333333333333</v>
      </c>
      <c r="R220" s="3">
        <v>0</v>
      </c>
      <c r="S220" s="3">
        <f>SUM(Table3[[#This Row],[CNA Hours]], Table3[[#This Row],[NA TR Hours]], Table3[[#This Row],[Med Aide/Tech Hours]])</f>
        <v>68.355666666666664</v>
      </c>
      <c r="T220" s="3">
        <v>55.988888888888887</v>
      </c>
      <c r="U220" s="3">
        <v>1.359</v>
      </c>
      <c r="V220" s="3">
        <v>11.007777777777774</v>
      </c>
      <c r="W220" s="3">
        <f>SUM(Table3[[#This Row],[RN Hours Contract]:[Med Aide Hours Contract]])</f>
        <v>0</v>
      </c>
      <c r="X220" s="3">
        <v>0</v>
      </c>
      <c r="Y220" s="3">
        <v>0</v>
      </c>
      <c r="Z220" s="3">
        <v>0</v>
      </c>
      <c r="AA220" s="3">
        <v>0</v>
      </c>
      <c r="AB220" s="3">
        <v>0</v>
      </c>
      <c r="AC220" s="3">
        <v>0</v>
      </c>
      <c r="AD220" s="3">
        <v>0</v>
      </c>
      <c r="AE220" s="3">
        <v>0</v>
      </c>
      <c r="AF220" t="s">
        <v>218</v>
      </c>
      <c r="AG220" s="13">
        <v>4</v>
      </c>
      <c r="AQ220"/>
    </row>
    <row r="221" spans="1:43" x14ac:dyDescent="0.2">
      <c r="A221" t="s">
        <v>273</v>
      </c>
      <c r="B221" t="s">
        <v>491</v>
      </c>
      <c r="C221" t="s">
        <v>681</v>
      </c>
      <c r="D221" t="s">
        <v>806</v>
      </c>
      <c r="E221" s="3">
        <v>45.033333333333331</v>
      </c>
      <c r="F221" s="3">
        <f>Table3[[#This Row],[Total Hours Nurse Staffing]]/Table3[[#This Row],[MDS Census]]</f>
        <v>5.1499753269183319</v>
      </c>
      <c r="G221" s="3">
        <f>Table3[[#This Row],[Total Direct Care Staff Hours]]/Table3[[#This Row],[MDS Census]]</f>
        <v>4.9012706637058976</v>
      </c>
      <c r="H221" s="3">
        <f>Table3[[#This Row],[Total RN Hours (w/ Admin, DON)]]/Table3[[#This Row],[MDS Census]]</f>
        <v>0.8163039723661486</v>
      </c>
      <c r="I221" s="3">
        <f>Table3[[#This Row],[RN Hours (excl. Admin, DON)]]/Table3[[#This Row],[MDS Census]]</f>
        <v>0.56759930915371337</v>
      </c>
      <c r="J221" s="3">
        <f t="shared" si="3"/>
        <v>231.92055555555555</v>
      </c>
      <c r="K221" s="3">
        <f>SUM(Table3[[#This Row],[RN Hours (excl. Admin, DON)]], Table3[[#This Row],[LPN Hours (excl. Admin)]], Table3[[#This Row],[CNA Hours]], Table3[[#This Row],[NA TR Hours]], Table3[[#This Row],[Med Aide/Tech Hours]])</f>
        <v>220.72055555555556</v>
      </c>
      <c r="L221" s="3">
        <f>SUM(Table3[[#This Row],[RN Hours (excl. Admin, DON)]:[RN DON Hours]])</f>
        <v>36.760888888888893</v>
      </c>
      <c r="M221" s="3">
        <v>25.56088888888889</v>
      </c>
      <c r="N221" s="3">
        <v>5.6</v>
      </c>
      <c r="O221" s="3">
        <v>5.6</v>
      </c>
      <c r="P221" s="3">
        <f>SUM(Table3[[#This Row],[LPN Hours (excl. Admin)]:[LPN Admin Hours]])</f>
        <v>61.813666666666663</v>
      </c>
      <c r="Q221" s="3">
        <v>61.813666666666663</v>
      </c>
      <c r="R221" s="3">
        <v>0</v>
      </c>
      <c r="S221" s="3">
        <f>SUM(Table3[[#This Row],[CNA Hours]], Table3[[#This Row],[NA TR Hours]], Table3[[#This Row],[Med Aide/Tech Hours]])</f>
        <v>133.346</v>
      </c>
      <c r="T221" s="3">
        <v>107.70266666666666</v>
      </c>
      <c r="U221" s="3">
        <v>24.257999999999999</v>
      </c>
      <c r="V221" s="3">
        <v>1.3853333333333333</v>
      </c>
      <c r="W221" s="3">
        <f>SUM(Table3[[#This Row],[RN Hours Contract]:[Med Aide Hours Contract]])</f>
        <v>5.6</v>
      </c>
      <c r="X221" s="3">
        <v>0</v>
      </c>
      <c r="Y221" s="3">
        <v>5.6</v>
      </c>
      <c r="Z221" s="3">
        <v>0</v>
      </c>
      <c r="AA221" s="3">
        <v>0</v>
      </c>
      <c r="AB221" s="3">
        <v>0</v>
      </c>
      <c r="AC221" s="3">
        <v>0</v>
      </c>
      <c r="AD221" s="3">
        <v>0</v>
      </c>
      <c r="AE221" s="3">
        <v>0</v>
      </c>
      <c r="AF221" t="s">
        <v>219</v>
      </c>
      <c r="AG221" s="13">
        <v>4</v>
      </c>
      <c r="AQ221"/>
    </row>
    <row r="222" spans="1:43" x14ac:dyDescent="0.2">
      <c r="A222" t="s">
        <v>273</v>
      </c>
      <c r="B222" t="s">
        <v>492</v>
      </c>
      <c r="C222" t="s">
        <v>682</v>
      </c>
      <c r="D222" t="s">
        <v>807</v>
      </c>
      <c r="E222" s="3">
        <v>57.888888888888886</v>
      </c>
      <c r="F222" s="3">
        <f>Table3[[#This Row],[Total Hours Nurse Staffing]]/Table3[[#This Row],[MDS Census]]</f>
        <v>3.8456986564299425</v>
      </c>
      <c r="G222" s="3">
        <f>Table3[[#This Row],[Total Direct Care Staff Hours]]/Table3[[#This Row],[MDS Census]]</f>
        <v>3.4048829174664106</v>
      </c>
      <c r="H222" s="3">
        <f>Table3[[#This Row],[Total RN Hours (w/ Admin, DON)]]/Table3[[#This Row],[MDS Census]]</f>
        <v>0.62123992322456811</v>
      </c>
      <c r="I222" s="3">
        <f>Table3[[#This Row],[RN Hours (excl. Admin, DON)]]/Table3[[#This Row],[MDS Census]]</f>
        <v>0.24931669865642997</v>
      </c>
      <c r="J222" s="3">
        <f t="shared" si="3"/>
        <v>222.62322222222221</v>
      </c>
      <c r="K222" s="3">
        <f>SUM(Table3[[#This Row],[RN Hours (excl. Admin, DON)]], Table3[[#This Row],[LPN Hours (excl. Admin)]], Table3[[#This Row],[CNA Hours]], Table3[[#This Row],[NA TR Hours]], Table3[[#This Row],[Med Aide/Tech Hours]])</f>
        <v>197.10488888888887</v>
      </c>
      <c r="L222" s="3">
        <f>SUM(Table3[[#This Row],[RN Hours (excl. Admin, DON)]:[RN DON Hours]])</f>
        <v>35.962888888888884</v>
      </c>
      <c r="M222" s="3">
        <v>14.432666666666668</v>
      </c>
      <c r="N222" s="3">
        <v>16.019111111111105</v>
      </c>
      <c r="O222" s="3">
        <v>5.5111111111111111</v>
      </c>
      <c r="P222" s="3">
        <f>SUM(Table3[[#This Row],[LPN Hours (excl. Admin)]:[LPN Admin Hours]])</f>
        <v>73.456555555555553</v>
      </c>
      <c r="Q222" s="3">
        <v>69.468444444444444</v>
      </c>
      <c r="R222" s="3">
        <v>3.9881111111111105</v>
      </c>
      <c r="S222" s="3">
        <f>SUM(Table3[[#This Row],[CNA Hours]], Table3[[#This Row],[NA TR Hours]], Table3[[#This Row],[Med Aide/Tech Hours]])</f>
        <v>113.20377777777777</v>
      </c>
      <c r="T222" s="3">
        <v>106.68199999999999</v>
      </c>
      <c r="U222" s="3">
        <v>0</v>
      </c>
      <c r="V222" s="3">
        <v>6.5217777777777792</v>
      </c>
      <c r="W222" s="3">
        <f>SUM(Table3[[#This Row],[RN Hours Contract]:[Med Aide Hours Contract]])</f>
        <v>1.2271111111111113</v>
      </c>
      <c r="X222" s="3">
        <v>0</v>
      </c>
      <c r="Y222" s="3">
        <v>0</v>
      </c>
      <c r="Z222" s="3">
        <v>0</v>
      </c>
      <c r="AA222" s="3">
        <v>1.2271111111111113</v>
      </c>
      <c r="AB222" s="3">
        <v>0</v>
      </c>
      <c r="AC222" s="3">
        <v>0</v>
      </c>
      <c r="AD222" s="3">
        <v>0</v>
      </c>
      <c r="AE222" s="3">
        <v>0</v>
      </c>
      <c r="AF222" t="s">
        <v>220</v>
      </c>
      <c r="AG222" s="13">
        <v>4</v>
      </c>
      <c r="AQ222"/>
    </row>
    <row r="223" spans="1:43" x14ac:dyDescent="0.2">
      <c r="A223" t="s">
        <v>273</v>
      </c>
      <c r="B223" t="s">
        <v>493</v>
      </c>
      <c r="C223" t="s">
        <v>609</v>
      </c>
      <c r="D223" t="s">
        <v>742</v>
      </c>
      <c r="E223" s="3">
        <v>67.277777777777771</v>
      </c>
      <c r="F223" s="3">
        <f>Table3[[#This Row],[Total Hours Nurse Staffing]]/Table3[[#This Row],[MDS Census]]</f>
        <v>3.6009314616019816</v>
      </c>
      <c r="G223" s="3">
        <f>Table3[[#This Row],[Total Direct Care Staff Hours]]/Table3[[#This Row],[MDS Census]]</f>
        <v>3.2434170107349298</v>
      </c>
      <c r="H223" s="3">
        <f>Table3[[#This Row],[Total RN Hours (w/ Admin, DON)]]/Table3[[#This Row],[MDS Census]]</f>
        <v>0.47466061106523538</v>
      </c>
      <c r="I223" s="3">
        <f>Table3[[#This Row],[RN Hours (excl. Admin, DON)]]/Table3[[#This Row],[MDS Census]]</f>
        <v>0.26941701073492985</v>
      </c>
      <c r="J223" s="3">
        <f t="shared" si="3"/>
        <v>242.26266666666663</v>
      </c>
      <c r="K223" s="3">
        <f>SUM(Table3[[#This Row],[RN Hours (excl. Admin, DON)]], Table3[[#This Row],[LPN Hours (excl. Admin)]], Table3[[#This Row],[CNA Hours]], Table3[[#This Row],[NA TR Hours]], Table3[[#This Row],[Med Aide/Tech Hours]])</f>
        <v>218.20988888888886</v>
      </c>
      <c r="L223" s="3">
        <f>SUM(Table3[[#This Row],[RN Hours (excl. Admin, DON)]:[RN DON Hours]])</f>
        <v>31.934111111111111</v>
      </c>
      <c r="M223" s="3">
        <v>18.125777777777778</v>
      </c>
      <c r="N223" s="3">
        <v>8.6527777777777786</v>
      </c>
      <c r="O223" s="3">
        <v>5.1555555555555559</v>
      </c>
      <c r="P223" s="3">
        <f>SUM(Table3[[#This Row],[LPN Hours (excl. Admin)]:[LPN Admin Hours]])</f>
        <v>51.426333333333332</v>
      </c>
      <c r="Q223" s="3">
        <v>41.181888888888885</v>
      </c>
      <c r="R223" s="3">
        <v>10.244444444444444</v>
      </c>
      <c r="S223" s="3">
        <f>SUM(Table3[[#This Row],[CNA Hours]], Table3[[#This Row],[NA TR Hours]], Table3[[#This Row],[Med Aide/Tech Hours]])</f>
        <v>158.90222222222221</v>
      </c>
      <c r="T223" s="3">
        <v>126.12955555555556</v>
      </c>
      <c r="U223" s="3">
        <v>18.835555555555555</v>
      </c>
      <c r="V223" s="3">
        <v>13.937111111111113</v>
      </c>
      <c r="W223" s="3">
        <f>SUM(Table3[[#This Row],[RN Hours Contract]:[Med Aide Hours Contract]])</f>
        <v>21.838888888888889</v>
      </c>
      <c r="X223" s="3">
        <v>5.3888888888888893</v>
      </c>
      <c r="Y223" s="3">
        <v>0</v>
      </c>
      <c r="Z223" s="3">
        <v>0</v>
      </c>
      <c r="AA223" s="3">
        <v>4</v>
      </c>
      <c r="AB223" s="3">
        <v>0</v>
      </c>
      <c r="AC223" s="3">
        <v>12.366666666666667</v>
      </c>
      <c r="AD223" s="3">
        <v>0</v>
      </c>
      <c r="AE223" s="3">
        <v>8.3333333333333329E-2</v>
      </c>
      <c r="AF223" t="s">
        <v>221</v>
      </c>
      <c r="AG223" s="13">
        <v>4</v>
      </c>
      <c r="AQ223"/>
    </row>
    <row r="224" spans="1:43" x14ac:dyDescent="0.2">
      <c r="A224" t="s">
        <v>273</v>
      </c>
      <c r="B224" t="s">
        <v>494</v>
      </c>
      <c r="C224" t="s">
        <v>619</v>
      </c>
      <c r="D224" t="s">
        <v>717</v>
      </c>
      <c r="E224" s="3">
        <v>9.5666666666666664</v>
      </c>
      <c r="F224" s="3">
        <f>Table3[[#This Row],[Total Hours Nurse Staffing]]/Table3[[#This Row],[MDS Census]]</f>
        <v>7.6385017421602797</v>
      </c>
      <c r="G224" s="3">
        <f>Table3[[#This Row],[Total Direct Care Staff Hours]]/Table3[[#This Row],[MDS Census]]</f>
        <v>4.5702671312427414</v>
      </c>
      <c r="H224" s="3">
        <f>Table3[[#This Row],[Total RN Hours (w/ Admin, DON)]]/Table3[[#This Row],[MDS Census]]</f>
        <v>5.5110336817653893</v>
      </c>
      <c r="I224" s="3">
        <f>Table3[[#This Row],[RN Hours (excl. Admin, DON)]]/Table3[[#This Row],[MDS Census]]</f>
        <v>2.4427990708478511</v>
      </c>
      <c r="J224" s="3">
        <f t="shared" si="3"/>
        <v>73.075000000000003</v>
      </c>
      <c r="K224" s="3">
        <f>SUM(Table3[[#This Row],[RN Hours (excl. Admin, DON)]], Table3[[#This Row],[LPN Hours (excl. Admin)]], Table3[[#This Row],[CNA Hours]], Table3[[#This Row],[NA TR Hours]], Table3[[#This Row],[Med Aide/Tech Hours]])</f>
        <v>43.722222222222221</v>
      </c>
      <c r="L224" s="3">
        <f>SUM(Table3[[#This Row],[RN Hours (excl. Admin, DON)]:[RN DON Hours]])</f>
        <v>52.722222222222221</v>
      </c>
      <c r="M224" s="3">
        <v>23.369444444444444</v>
      </c>
      <c r="N224" s="3">
        <v>24.108333333333334</v>
      </c>
      <c r="O224" s="3">
        <v>5.2444444444444445</v>
      </c>
      <c r="P224" s="3">
        <f>SUM(Table3[[#This Row],[LPN Hours (excl. Admin)]:[LPN Admin Hours]])</f>
        <v>6.6277777777777782</v>
      </c>
      <c r="Q224" s="3">
        <v>6.6277777777777782</v>
      </c>
      <c r="R224" s="3">
        <v>0</v>
      </c>
      <c r="S224" s="3">
        <f>SUM(Table3[[#This Row],[CNA Hours]], Table3[[#This Row],[NA TR Hours]], Table3[[#This Row],[Med Aide/Tech Hours]])</f>
        <v>13.725</v>
      </c>
      <c r="T224" s="3">
        <v>13.725</v>
      </c>
      <c r="U224" s="3">
        <v>0</v>
      </c>
      <c r="V224" s="3">
        <v>0</v>
      </c>
      <c r="W224" s="3">
        <f>SUM(Table3[[#This Row],[RN Hours Contract]:[Med Aide Hours Contract]])</f>
        <v>0.53333333333333333</v>
      </c>
      <c r="X224" s="3">
        <v>0.53333333333333333</v>
      </c>
      <c r="Y224" s="3">
        <v>0</v>
      </c>
      <c r="Z224" s="3">
        <v>0</v>
      </c>
      <c r="AA224" s="3">
        <v>0</v>
      </c>
      <c r="AB224" s="3">
        <v>0</v>
      </c>
      <c r="AC224" s="3">
        <v>0</v>
      </c>
      <c r="AD224" s="3">
        <v>0</v>
      </c>
      <c r="AE224" s="3">
        <v>0</v>
      </c>
      <c r="AF224" t="s">
        <v>222</v>
      </c>
      <c r="AG224" s="13">
        <v>4</v>
      </c>
      <c r="AQ224"/>
    </row>
    <row r="225" spans="1:43" x14ac:dyDescent="0.2">
      <c r="A225" t="s">
        <v>273</v>
      </c>
      <c r="B225" t="s">
        <v>495</v>
      </c>
      <c r="C225" t="s">
        <v>588</v>
      </c>
      <c r="D225" t="s">
        <v>808</v>
      </c>
      <c r="E225" s="3">
        <v>65.822222222222223</v>
      </c>
      <c r="F225" s="3">
        <f>Table3[[#This Row],[Total Hours Nurse Staffing]]/Table3[[#This Row],[MDS Census]]</f>
        <v>4.1742943956785954</v>
      </c>
      <c r="G225" s="3">
        <f>Table3[[#This Row],[Total Direct Care Staff Hours]]/Table3[[#This Row],[MDS Census]]</f>
        <v>3.590818703578663</v>
      </c>
      <c r="H225" s="3">
        <f>Table3[[#This Row],[Total RN Hours (w/ Admin, DON)]]/Table3[[#This Row],[MDS Census]]</f>
        <v>0.72886731937879801</v>
      </c>
      <c r="I225" s="3">
        <f>Table3[[#This Row],[RN Hours (excl. Admin, DON)]]/Table3[[#This Row],[MDS Census]]</f>
        <v>0.30706617150573934</v>
      </c>
      <c r="J225" s="3">
        <f t="shared" si="3"/>
        <v>274.76133333333331</v>
      </c>
      <c r="K225" s="3">
        <f>SUM(Table3[[#This Row],[RN Hours (excl. Admin, DON)]], Table3[[#This Row],[LPN Hours (excl. Admin)]], Table3[[#This Row],[CNA Hours]], Table3[[#This Row],[NA TR Hours]], Table3[[#This Row],[Med Aide/Tech Hours]])</f>
        <v>236.35566666666665</v>
      </c>
      <c r="L225" s="3">
        <f>SUM(Table3[[#This Row],[RN Hours (excl. Admin, DON)]:[RN DON Hours]])</f>
        <v>47.975666666666662</v>
      </c>
      <c r="M225" s="3">
        <v>20.211777777777776</v>
      </c>
      <c r="N225" s="3">
        <v>22.074999999999999</v>
      </c>
      <c r="O225" s="3">
        <v>5.6888888888888891</v>
      </c>
      <c r="P225" s="3">
        <f>SUM(Table3[[#This Row],[LPN Hours (excl. Admin)]:[LPN Admin Hours]])</f>
        <v>62.219222222222221</v>
      </c>
      <c r="Q225" s="3">
        <v>51.577444444444446</v>
      </c>
      <c r="R225" s="3">
        <v>10.641777777777776</v>
      </c>
      <c r="S225" s="3">
        <f>SUM(Table3[[#This Row],[CNA Hours]], Table3[[#This Row],[NA TR Hours]], Table3[[#This Row],[Med Aide/Tech Hours]])</f>
        <v>164.56644444444444</v>
      </c>
      <c r="T225" s="3">
        <v>118.01011111111112</v>
      </c>
      <c r="U225" s="3">
        <v>44.990444444444449</v>
      </c>
      <c r="V225" s="3">
        <v>1.5658888888888889</v>
      </c>
      <c r="W225" s="3">
        <f>SUM(Table3[[#This Row],[RN Hours Contract]:[Med Aide Hours Contract]])</f>
        <v>0</v>
      </c>
      <c r="X225" s="3">
        <v>0</v>
      </c>
      <c r="Y225" s="3">
        <v>0</v>
      </c>
      <c r="Z225" s="3">
        <v>0</v>
      </c>
      <c r="AA225" s="3">
        <v>0</v>
      </c>
      <c r="AB225" s="3">
        <v>0</v>
      </c>
      <c r="AC225" s="3">
        <v>0</v>
      </c>
      <c r="AD225" s="3">
        <v>0</v>
      </c>
      <c r="AE225" s="3">
        <v>0</v>
      </c>
      <c r="AF225" t="s">
        <v>223</v>
      </c>
      <c r="AG225" s="13">
        <v>4</v>
      </c>
      <c r="AQ225"/>
    </row>
    <row r="226" spans="1:43" x14ac:dyDescent="0.2">
      <c r="A226" t="s">
        <v>273</v>
      </c>
      <c r="B226" t="s">
        <v>496</v>
      </c>
      <c r="C226" t="s">
        <v>576</v>
      </c>
      <c r="D226" t="s">
        <v>704</v>
      </c>
      <c r="E226" s="3">
        <v>49.555555555555557</v>
      </c>
      <c r="F226" s="3">
        <f>Table3[[#This Row],[Total Hours Nurse Staffing]]/Table3[[#This Row],[MDS Census]]</f>
        <v>4.0376143497757848</v>
      </c>
      <c r="G226" s="3">
        <f>Table3[[#This Row],[Total Direct Care Staff Hours]]/Table3[[#This Row],[MDS Census]]</f>
        <v>3.7870493273542598</v>
      </c>
      <c r="H226" s="3">
        <f>Table3[[#This Row],[Total RN Hours (w/ Admin, DON)]]/Table3[[#This Row],[MDS Census]]</f>
        <v>0.92344843049327352</v>
      </c>
      <c r="I226" s="3">
        <f>Table3[[#This Row],[RN Hours (excl. Admin, DON)]]/Table3[[#This Row],[MDS Census]]</f>
        <v>0.67333183856502243</v>
      </c>
      <c r="J226" s="3">
        <f t="shared" si="3"/>
        <v>200.08622222222223</v>
      </c>
      <c r="K226" s="3">
        <f>SUM(Table3[[#This Row],[RN Hours (excl. Admin, DON)]], Table3[[#This Row],[LPN Hours (excl. Admin)]], Table3[[#This Row],[CNA Hours]], Table3[[#This Row],[NA TR Hours]], Table3[[#This Row],[Med Aide/Tech Hours]])</f>
        <v>187.66933333333333</v>
      </c>
      <c r="L226" s="3">
        <f>SUM(Table3[[#This Row],[RN Hours (excl. Admin, DON)]:[RN DON Hours]])</f>
        <v>45.762</v>
      </c>
      <c r="M226" s="3">
        <v>33.367333333333335</v>
      </c>
      <c r="N226" s="3">
        <v>6.7946666666666653</v>
      </c>
      <c r="O226" s="3">
        <v>5.6</v>
      </c>
      <c r="P226" s="3">
        <f>SUM(Table3[[#This Row],[LPN Hours (excl. Admin)]:[LPN Admin Hours]])</f>
        <v>49.285777777777781</v>
      </c>
      <c r="Q226" s="3">
        <v>49.263555555555556</v>
      </c>
      <c r="R226" s="3">
        <v>2.2222222222222223E-2</v>
      </c>
      <c r="S226" s="3">
        <f>SUM(Table3[[#This Row],[CNA Hours]], Table3[[#This Row],[NA TR Hours]], Table3[[#This Row],[Med Aide/Tech Hours]])</f>
        <v>105.03844444444445</v>
      </c>
      <c r="T226" s="3">
        <v>102.72422222222222</v>
      </c>
      <c r="U226" s="3">
        <v>2.3142222222222224</v>
      </c>
      <c r="V226" s="3">
        <v>0</v>
      </c>
      <c r="W226" s="3">
        <f>SUM(Table3[[#This Row],[RN Hours Contract]:[Med Aide Hours Contract]])</f>
        <v>62.608555555555533</v>
      </c>
      <c r="X226" s="3">
        <v>1.3652222222222221</v>
      </c>
      <c r="Y226" s="3">
        <v>0</v>
      </c>
      <c r="Z226" s="3">
        <v>0</v>
      </c>
      <c r="AA226" s="3">
        <v>30.439555555555543</v>
      </c>
      <c r="AB226" s="3">
        <v>0</v>
      </c>
      <c r="AC226" s="3">
        <v>30.803777777777768</v>
      </c>
      <c r="AD226" s="3">
        <v>0</v>
      </c>
      <c r="AE226" s="3">
        <v>0</v>
      </c>
      <c r="AF226" t="s">
        <v>224</v>
      </c>
      <c r="AG226" s="13">
        <v>4</v>
      </c>
      <c r="AQ226"/>
    </row>
    <row r="227" spans="1:43" x14ac:dyDescent="0.2">
      <c r="A227" t="s">
        <v>273</v>
      </c>
      <c r="B227" t="s">
        <v>497</v>
      </c>
      <c r="C227" t="s">
        <v>664</v>
      </c>
      <c r="D227" t="s">
        <v>752</v>
      </c>
      <c r="E227" s="3">
        <v>27.855555555555554</v>
      </c>
      <c r="F227" s="3">
        <f>Table3[[#This Row],[Total Hours Nurse Staffing]]/Table3[[#This Row],[MDS Census]]</f>
        <v>5.8219864379736741</v>
      </c>
      <c r="G227" s="3">
        <f>Table3[[#This Row],[Total Direct Care Staff Hours]]/Table3[[#This Row],[MDS Census]]</f>
        <v>5.1554527323494224</v>
      </c>
      <c r="H227" s="3">
        <f>Table3[[#This Row],[Total RN Hours (w/ Admin, DON)]]/Table3[[#This Row],[MDS Census]]</f>
        <v>0.98530913442361401</v>
      </c>
      <c r="I227" s="3">
        <f>Table3[[#This Row],[RN Hours (excl. Admin, DON)]]/Table3[[#This Row],[MDS Census]]</f>
        <v>0.53162345432788194</v>
      </c>
      <c r="J227" s="3">
        <f t="shared" si="3"/>
        <v>162.17466666666667</v>
      </c>
      <c r="K227" s="3">
        <f>SUM(Table3[[#This Row],[RN Hours (excl. Admin, DON)]], Table3[[#This Row],[LPN Hours (excl. Admin)]], Table3[[#This Row],[CNA Hours]], Table3[[#This Row],[NA TR Hours]], Table3[[#This Row],[Med Aide/Tech Hours]])</f>
        <v>143.608</v>
      </c>
      <c r="L227" s="3">
        <f>SUM(Table3[[#This Row],[RN Hours (excl. Admin, DON)]:[RN DON Hours]])</f>
        <v>27.446333333333335</v>
      </c>
      <c r="M227" s="3">
        <v>14.808666666666666</v>
      </c>
      <c r="N227" s="3">
        <v>7.0376666666666674</v>
      </c>
      <c r="O227" s="3">
        <v>5.6</v>
      </c>
      <c r="P227" s="3">
        <f>SUM(Table3[[#This Row],[LPN Hours (excl. Admin)]:[LPN Admin Hours]])</f>
        <v>38.392222222222223</v>
      </c>
      <c r="Q227" s="3">
        <v>32.463222222222221</v>
      </c>
      <c r="R227" s="3">
        <v>5.9290000000000003</v>
      </c>
      <c r="S227" s="3">
        <f>SUM(Table3[[#This Row],[CNA Hours]], Table3[[#This Row],[NA TR Hours]], Table3[[#This Row],[Med Aide/Tech Hours]])</f>
        <v>96.336111111111123</v>
      </c>
      <c r="T227" s="3">
        <v>76.274111111111111</v>
      </c>
      <c r="U227" s="3">
        <v>12.977666666666671</v>
      </c>
      <c r="V227" s="3">
        <v>7.0843333333333351</v>
      </c>
      <c r="W227" s="3">
        <f>SUM(Table3[[#This Row],[RN Hours Contract]:[Med Aide Hours Contract]])</f>
        <v>0.69722222222222219</v>
      </c>
      <c r="X227" s="3">
        <v>0</v>
      </c>
      <c r="Y227" s="3">
        <v>0.69722222222222219</v>
      </c>
      <c r="Z227" s="3">
        <v>0</v>
      </c>
      <c r="AA227" s="3">
        <v>0</v>
      </c>
      <c r="AB227" s="3">
        <v>0</v>
      </c>
      <c r="AC227" s="3">
        <v>0</v>
      </c>
      <c r="AD227" s="3">
        <v>0</v>
      </c>
      <c r="AE227" s="3">
        <v>0</v>
      </c>
      <c r="AF227" t="s">
        <v>225</v>
      </c>
      <c r="AG227" s="13">
        <v>4</v>
      </c>
      <c r="AQ227"/>
    </row>
    <row r="228" spans="1:43" x14ac:dyDescent="0.2">
      <c r="A228" t="s">
        <v>273</v>
      </c>
      <c r="B228" t="s">
        <v>498</v>
      </c>
      <c r="C228" t="s">
        <v>683</v>
      </c>
      <c r="D228" t="s">
        <v>713</v>
      </c>
      <c r="E228" s="3">
        <v>84.522222222222226</v>
      </c>
      <c r="F228" s="3">
        <f>Table3[[#This Row],[Total Hours Nurse Staffing]]/Table3[[#This Row],[MDS Census]]</f>
        <v>4.2711765479163919</v>
      </c>
      <c r="G228" s="3">
        <f>Table3[[#This Row],[Total Direct Care Staff Hours]]/Table3[[#This Row],[MDS Census]]</f>
        <v>3.8150282634415671</v>
      </c>
      <c r="H228" s="3">
        <f>Table3[[#This Row],[Total RN Hours (w/ Admin, DON)]]/Table3[[#This Row],[MDS Census]]</f>
        <v>0.57969764690416714</v>
      </c>
      <c r="I228" s="3">
        <f>Table3[[#This Row],[RN Hours (excl. Admin, DON)]]/Table3[[#This Row],[MDS Census]]</f>
        <v>0.1655107138162219</v>
      </c>
      <c r="J228" s="3">
        <f t="shared" si="3"/>
        <v>361.0093333333333</v>
      </c>
      <c r="K228" s="3">
        <f>SUM(Table3[[#This Row],[RN Hours (excl. Admin, DON)]], Table3[[#This Row],[LPN Hours (excl. Admin)]], Table3[[#This Row],[CNA Hours]], Table3[[#This Row],[NA TR Hours]], Table3[[#This Row],[Med Aide/Tech Hours]])</f>
        <v>322.4546666666667</v>
      </c>
      <c r="L228" s="3">
        <f>SUM(Table3[[#This Row],[RN Hours (excl. Admin, DON)]:[RN DON Hours]])</f>
        <v>48.99733333333333</v>
      </c>
      <c r="M228" s="3">
        <v>13.989333333333333</v>
      </c>
      <c r="N228" s="3">
        <v>31.452444444444438</v>
      </c>
      <c r="O228" s="3">
        <v>3.5555555555555554</v>
      </c>
      <c r="P228" s="3">
        <f>SUM(Table3[[#This Row],[LPN Hours (excl. Admin)]:[LPN Admin Hours]])</f>
        <v>79.585888888888888</v>
      </c>
      <c r="Q228" s="3">
        <v>76.039222222222222</v>
      </c>
      <c r="R228" s="3">
        <v>3.546666666666666</v>
      </c>
      <c r="S228" s="3">
        <f>SUM(Table3[[#This Row],[CNA Hours]], Table3[[#This Row],[NA TR Hours]], Table3[[#This Row],[Med Aide/Tech Hours]])</f>
        <v>232.42611111111111</v>
      </c>
      <c r="T228" s="3">
        <v>207.97955555555555</v>
      </c>
      <c r="U228" s="3">
        <v>0</v>
      </c>
      <c r="V228" s="3">
        <v>24.446555555555555</v>
      </c>
      <c r="W228" s="3">
        <f>SUM(Table3[[#This Row],[RN Hours Contract]:[Med Aide Hours Contract]])</f>
        <v>15.055555555555555</v>
      </c>
      <c r="X228" s="3">
        <v>0</v>
      </c>
      <c r="Y228" s="3">
        <v>2.3222222222222224</v>
      </c>
      <c r="Z228" s="3">
        <v>0</v>
      </c>
      <c r="AA228" s="3">
        <v>12.733333333333333</v>
      </c>
      <c r="AB228" s="3">
        <v>0</v>
      </c>
      <c r="AC228" s="3">
        <v>0</v>
      </c>
      <c r="AD228" s="3">
        <v>0</v>
      </c>
      <c r="AE228" s="3">
        <v>0</v>
      </c>
      <c r="AF228" t="s">
        <v>226</v>
      </c>
      <c r="AG228" s="13">
        <v>4</v>
      </c>
      <c r="AQ228"/>
    </row>
    <row r="229" spans="1:43" x14ac:dyDescent="0.2">
      <c r="A229" t="s">
        <v>273</v>
      </c>
      <c r="B229" t="s">
        <v>499</v>
      </c>
      <c r="C229" t="s">
        <v>684</v>
      </c>
      <c r="D229" t="s">
        <v>809</v>
      </c>
      <c r="E229" s="3">
        <v>68.577777777777783</v>
      </c>
      <c r="F229" s="3">
        <f>Table3[[#This Row],[Total Hours Nurse Staffing]]/Table3[[#This Row],[MDS Census]]</f>
        <v>3.240863577446532</v>
      </c>
      <c r="G229" s="3">
        <f>Table3[[#This Row],[Total Direct Care Staff Hours]]/Table3[[#This Row],[MDS Census]]</f>
        <v>2.8063739468567719</v>
      </c>
      <c r="H229" s="3">
        <f>Table3[[#This Row],[Total RN Hours (w/ Admin, DON)]]/Table3[[#This Row],[MDS Census]]</f>
        <v>0.72942158133506152</v>
      </c>
      <c r="I229" s="3">
        <f>Table3[[#This Row],[RN Hours (excl. Admin, DON)]]/Table3[[#This Row],[MDS Census]]</f>
        <v>0.44534672715489299</v>
      </c>
      <c r="J229" s="3">
        <f t="shared" si="3"/>
        <v>222.2512222222222</v>
      </c>
      <c r="K229" s="3">
        <f>SUM(Table3[[#This Row],[RN Hours (excl. Admin, DON)]], Table3[[#This Row],[LPN Hours (excl. Admin)]], Table3[[#This Row],[CNA Hours]], Table3[[#This Row],[NA TR Hours]], Table3[[#This Row],[Med Aide/Tech Hours]])</f>
        <v>192.45488888888886</v>
      </c>
      <c r="L229" s="3">
        <f>SUM(Table3[[#This Row],[RN Hours (excl. Admin, DON)]:[RN DON Hours]])</f>
        <v>50.022111111111109</v>
      </c>
      <c r="M229" s="3">
        <v>30.540888888888887</v>
      </c>
      <c r="N229" s="3">
        <v>14.403444444444446</v>
      </c>
      <c r="O229" s="3">
        <v>5.0777777777777775</v>
      </c>
      <c r="P229" s="3">
        <f>SUM(Table3[[#This Row],[LPN Hours (excl. Admin)]:[LPN Admin Hours]])</f>
        <v>60.771222222222221</v>
      </c>
      <c r="Q229" s="3">
        <v>50.456111111111113</v>
      </c>
      <c r="R229" s="3">
        <v>10.31511111111111</v>
      </c>
      <c r="S229" s="3">
        <f>SUM(Table3[[#This Row],[CNA Hours]], Table3[[#This Row],[NA TR Hours]], Table3[[#This Row],[Med Aide/Tech Hours]])</f>
        <v>111.45788888888887</v>
      </c>
      <c r="T229" s="3">
        <v>108.89966666666666</v>
      </c>
      <c r="U229" s="3">
        <v>3.8333333333333337E-2</v>
      </c>
      <c r="V229" s="3">
        <v>2.5198888888888886</v>
      </c>
      <c r="W229" s="3">
        <f>SUM(Table3[[#This Row],[RN Hours Contract]:[Med Aide Hours Contract]])</f>
        <v>0.35555555555555557</v>
      </c>
      <c r="X229" s="3">
        <v>0.26666666666666666</v>
      </c>
      <c r="Y229" s="3">
        <v>0</v>
      </c>
      <c r="Z229" s="3">
        <v>0</v>
      </c>
      <c r="AA229" s="3">
        <v>8.8888888888888892E-2</v>
      </c>
      <c r="AB229" s="3">
        <v>0</v>
      </c>
      <c r="AC229" s="3">
        <v>0</v>
      </c>
      <c r="AD229" s="3">
        <v>0</v>
      </c>
      <c r="AE229" s="3">
        <v>0</v>
      </c>
      <c r="AF229" t="s">
        <v>227</v>
      </c>
      <c r="AG229" s="13">
        <v>4</v>
      </c>
      <c r="AQ229"/>
    </row>
    <row r="230" spans="1:43" x14ac:dyDescent="0.2">
      <c r="A230" t="s">
        <v>273</v>
      </c>
      <c r="B230" t="s">
        <v>500</v>
      </c>
      <c r="C230" t="s">
        <v>548</v>
      </c>
      <c r="D230" t="s">
        <v>805</v>
      </c>
      <c r="E230" s="3">
        <v>51.233333333333334</v>
      </c>
      <c r="F230" s="3">
        <f>Table3[[#This Row],[Total Hours Nurse Staffing]]/Table3[[#This Row],[MDS Census]]</f>
        <v>3.5447711993060076</v>
      </c>
      <c r="G230" s="3">
        <f>Table3[[#This Row],[Total Direct Care Staff Hours]]/Table3[[#This Row],[MDS Census]]</f>
        <v>3.1815181088700935</v>
      </c>
      <c r="H230" s="3">
        <f>Table3[[#This Row],[Total RN Hours (w/ Admin, DON)]]/Table3[[#This Row],[MDS Census]]</f>
        <v>0.51490349165040117</v>
      </c>
      <c r="I230" s="3">
        <f>Table3[[#This Row],[RN Hours (excl. Admin, DON)]]/Table3[[#This Row],[MDS Census]]</f>
        <v>0.26506614617219693</v>
      </c>
      <c r="J230" s="3">
        <f t="shared" si="3"/>
        <v>181.61044444444445</v>
      </c>
      <c r="K230" s="3">
        <f>SUM(Table3[[#This Row],[RN Hours (excl. Admin, DON)]], Table3[[#This Row],[LPN Hours (excl. Admin)]], Table3[[#This Row],[CNA Hours]], Table3[[#This Row],[NA TR Hours]], Table3[[#This Row],[Med Aide/Tech Hours]])</f>
        <v>162.99977777777778</v>
      </c>
      <c r="L230" s="3">
        <f>SUM(Table3[[#This Row],[RN Hours (excl. Admin, DON)]:[RN DON Hours]])</f>
        <v>26.380222222222219</v>
      </c>
      <c r="M230" s="3">
        <v>13.580222222222222</v>
      </c>
      <c r="N230" s="3">
        <v>7.5555555555555554</v>
      </c>
      <c r="O230" s="3">
        <v>5.2444444444444445</v>
      </c>
      <c r="P230" s="3">
        <f>SUM(Table3[[#This Row],[LPN Hours (excl. Admin)]:[LPN Admin Hours]])</f>
        <v>55.357888888888894</v>
      </c>
      <c r="Q230" s="3">
        <v>49.547222222222224</v>
      </c>
      <c r="R230" s="3">
        <v>5.8106666666666662</v>
      </c>
      <c r="S230" s="3">
        <f>SUM(Table3[[#This Row],[CNA Hours]], Table3[[#This Row],[NA TR Hours]], Table3[[#This Row],[Med Aide/Tech Hours]])</f>
        <v>99.872333333333344</v>
      </c>
      <c r="T230" s="3">
        <v>84.87144444444445</v>
      </c>
      <c r="U230" s="3">
        <v>3.3296666666666668</v>
      </c>
      <c r="V230" s="3">
        <v>11.671222222222225</v>
      </c>
      <c r="W230" s="3">
        <f>SUM(Table3[[#This Row],[RN Hours Contract]:[Med Aide Hours Contract]])</f>
        <v>1.5888888888888888</v>
      </c>
      <c r="X230" s="3">
        <v>0.44444444444444442</v>
      </c>
      <c r="Y230" s="3">
        <v>0</v>
      </c>
      <c r="Z230" s="3">
        <v>0</v>
      </c>
      <c r="AA230" s="3">
        <v>1.1444444444444444</v>
      </c>
      <c r="AB230" s="3">
        <v>0</v>
      </c>
      <c r="AC230" s="3">
        <v>0</v>
      </c>
      <c r="AD230" s="3">
        <v>0</v>
      </c>
      <c r="AE230" s="3">
        <v>0</v>
      </c>
      <c r="AF230" t="s">
        <v>228</v>
      </c>
      <c r="AG230" s="13">
        <v>4</v>
      </c>
      <c r="AQ230"/>
    </row>
    <row r="231" spans="1:43" x14ac:dyDescent="0.2">
      <c r="A231" t="s">
        <v>273</v>
      </c>
      <c r="B231" t="s">
        <v>285</v>
      </c>
      <c r="C231" t="s">
        <v>600</v>
      </c>
      <c r="D231" t="s">
        <v>727</v>
      </c>
      <c r="E231" s="3">
        <v>38.822222222222223</v>
      </c>
      <c r="F231" s="3">
        <f>Table3[[#This Row],[Total Hours Nurse Staffing]]/Table3[[#This Row],[MDS Census]]</f>
        <v>5.5237178019461926</v>
      </c>
      <c r="G231" s="3">
        <f>Table3[[#This Row],[Total Direct Care Staff Hours]]/Table3[[#This Row],[MDS Census]]</f>
        <v>4.8786920435031487</v>
      </c>
      <c r="H231" s="3">
        <f>Table3[[#This Row],[Total RN Hours (w/ Admin, DON)]]/Table3[[#This Row],[MDS Census]]</f>
        <v>0.91914424728105293</v>
      </c>
      <c r="I231" s="3">
        <f>Table3[[#This Row],[RN Hours (excl. Admin, DON)]]/Table3[[#This Row],[MDS Census]]</f>
        <v>0.43659988551803092</v>
      </c>
      <c r="J231" s="3">
        <f t="shared" si="3"/>
        <v>214.44299999999998</v>
      </c>
      <c r="K231" s="3">
        <f>SUM(Table3[[#This Row],[RN Hours (excl. Admin, DON)]], Table3[[#This Row],[LPN Hours (excl. Admin)]], Table3[[#This Row],[CNA Hours]], Table3[[#This Row],[NA TR Hours]], Table3[[#This Row],[Med Aide/Tech Hours]])</f>
        <v>189.40166666666667</v>
      </c>
      <c r="L231" s="3">
        <f>SUM(Table3[[#This Row],[RN Hours (excl. Admin, DON)]:[RN DON Hours]])</f>
        <v>35.683222222222213</v>
      </c>
      <c r="M231" s="3">
        <v>16.949777777777779</v>
      </c>
      <c r="N231" s="3">
        <v>11.888999999999994</v>
      </c>
      <c r="O231" s="3">
        <v>6.8444444444444441</v>
      </c>
      <c r="P231" s="3">
        <f>SUM(Table3[[#This Row],[LPN Hours (excl. Admin)]:[LPN Admin Hours]])</f>
        <v>31.548444444444446</v>
      </c>
      <c r="Q231" s="3">
        <v>25.240555555555556</v>
      </c>
      <c r="R231" s="3">
        <v>6.3078888888888889</v>
      </c>
      <c r="S231" s="3">
        <f>SUM(Table3[[#This Row],[CNA Hours]], Table3[[#This Row],[NA TR Hours]], Table3[[#This Row],[Med Aide/Tech Hours]])</f>
        <v>147.21133333333333</v>
      </c>
      <c r="T231" s="3">
        <v>128.35222222222222</v>
      </c>
      <c r="U231" s="3">
        <v>4.6525555555555549</v>
      </c>
      <c r="V231" s="3">
        <v>14.206555555555555</v>
      </c>
      <c r="W231" s="3">
        <f>SUM(Table3[[#This Row],[RN Hours Contract]:[Med Aide Hours Contract]])</f>
        <v>47.258333333333333</v>
      </c>
      <c r="X231" s="3">
        <v>0</v>
      </c>
      <c r="Y231" s="3">
        <v>0</v>
      </c>
      <c r="Z231" s="3">
        <v>5.6888888888888891</v>
      </c>
      <c r="AA231" s="3">
        <v>14.097222222222221</v>
      </c>
      <c r="AB231" s="3">
        <v>0</v>
      </c>
      <c r="AC231" s="3">
        <v>27.472222222222221</v>
      </c>
      <c r="AD231" s="3">
        <v>0</v>
      </c>
      <c r="AE231" s="3">
        <v>0</v>
      </c>
      <c r="AF231" t="s">
        <v>229</v>
      </c>
      <c r="AG231" s="13">
        <v>4</v>
      </c>
      <c r="AQ231"/>
    </row>
    <row r="232" spans="1:43" x14ac:dyDescent="0.2">
      <c r="A232" t="s">
        <v>273</v>
      </c>
      <c r="B232" t="s">
        <v>501</v>
      </c>
      <c r="C232" t="s">
        <v>608</v>
      </c>
      <c r="D232" t="s">
        <v>738</v>
      </c>
      <c r="E232" s="3">
        <v>7.0888888888888886</v>
      </c>
      <c r="F232" s="3">
        <f>Table3[[#This Row],[Total Hours Nurse Staffing]]/Table3[[#This Row],[MDS Census]]</f>
        <v>9.7043416927899706</v>
      </c>
      <c r="G232" s="3">
        <f>Table3[[#This Row],[Total Direct Care Staff Hours]]/Table3[[#This Row],[MDS Census]]</f>
        <v>8.8885109717868342</v>
      </c>
      <c r="H232" s="3">
        <f>Table3[[#This Row],[Total RN Hours (w/ Admin, DON)]]/Table3[[#This Row],[MDS Census]]</f>
        <v>6.9656739811912223</v>
      </c>
      <c r="I232" s="3">
        <f>Table3[[#This Row],[RN Hours (excl. Admin, DON)]]/Table3[[#This Row],[MDS Census]]</f>
        <v>6.1498432601880886</v>
      </c>
      <c r="J232" s="3">
        <f t="shared" si="3"/>
        <v>68.793000000000006</v>
      </c>
      <c r="K232" s="3">
        <f>SUM(Table3[[#This Row],[RN Hours (excl. Admin, DON)]], Table3[[#This Row],[LPN Hours (excl. Admin)]], Table3[[#This Row],[CNA Hours]], Table3[[#This Row],[NA TR Hours]], Table3[[#This Row],[Med Aide/Tech Hours]])</f>
        <v>63.009666666666668</v>
      </c>
      <c r="L232" s="3">
        <f>SUM(Table3[[#This Row],[RN Hours (excl. Admin, DON)]:[RN DON Hours]])</f>
        <v>49.378888888888888</v>
      </c>
      <c r="M232" s="3">
        <v>43.595555555555556</v>
      </c>
      <c r="N232" s="3">
        <v>5.7833333333333332</v>
      </c>
      <c r="O232" s="3">
        <v>0</v>
      </c>
      <c r="P232" s="3">
        <f>SUM(Table3[[#This Row],[LPN Hours (excl. Admin)]:[LPN Admin Hours]])</f>
        <v>5.9388888888888891</v>
      </c>
      <c r="Q232" s="3">
        <v>5.9388888888888891</v>
      </c>
      <c r="R232" s="3">
        <v>0</v>
      </c>
      <c r="S232" s="3">
        <f>SUM(Table3[[#This Row],[CNA Hours]], Table3[[#This Row],[NA TR Hours]], Table3[[#This Row],[Med Aide/Tech Hours]])</f>
        <v>13.475222222222222</v>
      </c>
      <c r="T232" s="3">
        <v>13.475222222222222</v>
      </c>
      <c r="U232" s="3">
        <v>0</v>
      </c>
      <c r="V232" s="3">
        <v>0</v>
      </c>
      <c r="W232" s="3">
        <f>SUM(Table3[[#This Row],[RN Hours Contract]:[Med Aide Hours Contract]])</f>
        <v>0</v>
      </c>
      <c r="X232" s="3">
        <v>0</v>
      </c>
      <c r="Y232" s="3">
        <v>0</v>
      </c>
      <c r="Z232" s="3">
        <v>0</v>
      </c>
      <c r="AA232" s="3">
        <v>0</v>
      </c>
      <c r="AB232" s="3">
        <v>0</v>
      </c>
      <c r="AC232" s="3">
        <v>0</v>
      </c>
      <c r="AD232" s="3">
        <v>0</v>
      </c>
      <c r="AE232" s="3">
        <v>0</v>
      </c>
      <c r="AF232" t="s">
        <v>230</v>
      </c>
      <c r="AG232" s="13">
        <v>4</v>
      </c>
      <c r="AQ232"/>
    </row>
    <row r="233" spans="1:43" x14ac:dyDescent="0.2">
      <c r="A233" t="s">
        <v>273</v>
      </c>
      <c r="B233" t="s">
        <v>502</v>
      </c>
      <c r="C233" t="s">
        <v>582</v>
      </c>
      <c r="D233" t="s">
        <v>718</v>
      </c>
      <c r="E233" s="3">
        <v>17.844444444444445</v>
      </c>
      <c r="F233" s="3">
        <f>Table3[[#This Row],[Total Hours Nurse Staffing]]/Table3[[#This Row],[MDS Census]]</f>
        <v>1.8124221668742218</v>
      </c>
      <c r="G233" s="3">
        <f>Table3[[#This Row],[Total Direct Care Staff Hours]]/Table3[[#This Row],[MDS Census]]</f>
        <v>1.5969800747198006</v>
      </c>
      <c r="H233" s="3">
        <f>Table3[[#This Row],[Total RN Hours (w/ Admin, DON)]]/Table3[[#This Row],[MDS Census]]</f>
        <v>0.8427770859277709</v>
      </c>
      <c r="I233" s="3">
        <f>Table3[[#This Row],[RN Hours (excl. Admin, DON)]]/Table3[[#This Row],[MDS Census]]</f>
        <v>0.62733499377334989</v>
      </c>
      <c r="J233" s="3">
        <f t="shared" si="3"/>
        <v>32.341666666666669</v>
      </c>
      <c r="K233" s="3">
        <f>SUM(Table3[[#This Row],[RN Hours (excl. Admin, DON)]], Table3[[#This Row],[LPN Hours (excl. Admin)]], Table3[[#This Row],[CNA Hours]], Table3[[#This Row],[NA TR Hours]], Table3[[#This Row],[Med Aide/Tech Hours]])</f>
        <v>28.49722222222222</v>
      </c>
      <c r="L233" s="3">
        <f>SUM(Table3[[#This Row],[RN Hours (excl. Admin, DON)]:[RN DON Hours]])</f>
        <v>15.03888888888889</v>
      </c>
      <c r="M233" s="3">
        <v>11.194444444444445</v>
      </c>
      <c r="N233" s="3">
        <v>3.8444444444444446</v>
      </c>
      <c r="O233" s="3">
        <v>0</v>
      </c>
      <c r="P233" s="3">
        <f>SUM(Table3[[#This Row],[LPN Hours (excl. Admin)]:[LPN Admin Hours]])</f>
        <v>3.6555555555555554</v>
      </c>
      <c r="Q233" s="3">
        <v>3.6555555555555554</v>
      </c>
      <c r="R233" s="3">
        <v>0</v>
      </c>
      <c r="S233" s="3">
        <f>SUM(Table3[[#This Row],[CNA Hours]], Table3[[#This Row],[NA TR Hours]], Table3[[#This Row],[Med Aide/Tech Hours]])</f>
        <v>13.647222222222222</v>
      </c>
      <c r="T233" s="3">
        <v>13.647222222222222</v>
      </c>
      <c r="U233" s="3">
        <v>0</v>
      </c>
      <c r="V233" s="3">
        <v>0</v>
      </c>
      <c r="W233" s="3">
        <f>SUM(Table3[[#This Row],[RN Hours Contract]:[Med Aide Hours Contract]])</f>
        <v>0</v>
      </c>
      <c r="X233" s="3">
        <v>0</v>
      </c>
      <c r="Y233" s="3">
        <v>0</v>
      </c>
      <c r="Z233" s="3">
        <v>0</v>
      </c>
      <c r="AA233" s="3">
        <v>0</v>
      </c>
      <c r="AB233" s="3">
        <v>0</v>
      </c>
      <c r="AC233" s="3">
        <v>0</v>
      </c>
      <c r="AD233" s="3">
        <v>0</v>
      </c>
      <c r="AE233" s="3">
        <v>0</v>
      </c>
      <c r="AF233" t="s">
        <v>231</v>
      </c>
      <c r="AG233" s="13">
        <v>4</v>
      </c>
      <c r="AQ233"/>
    </row>
    <row r="234" spans="1:43" x14ac:dyDescent="0.2">
      <c r="A234" t="s">
        <v>273</v>
      </c>
      <c r="B234" t="s">
        <v>503</v>
      </c>
      <c r="C234" t="s">
        <v>685</v>
      </c>
      <c r="D234" t="s">
        <v>772</v>
      </c>
      <c r="E234" s="3">
        <v>58.866666666666667</v>
      </c>
      <c r="F234" s="3">
        <f>Table3[[#This Row],[Total Hours Nurse Staffing]]/Table3[[#This Row],[MDS Census]]</f>
        <v>4.2685409588523964</v>
      </c>
      <c r="G234" s="3">
        <f>Table3[[#This Row],[Total Direct Care Staff Hours]]/Table3[[#This Row],[MDS Census]]</f>
        <v>3.9523839184597955</v>
      </c>
      <c r="H234" s="3">
        <f>Table3[[#This Row],[Total RN Hours (w/ Admin, DON)]]/Table3[[#This Row],[MDS Census]]</f>
        <v>0.79496979992449968</v>
      </c>
      <c r="I234" s="3">
        <f>Table3[[#This Row],[RN Hours (excl. Admin, DON)]]/Table3[[#This Row],[MDS Census]]</f>
        <v>0.54091166477916186</v>
      </c>
      <c r="J234" s="3">
        <f t="shared" si="3"/>
        <v>251.27477777777776</v>
      </c>
      <c r="K234" s="3">
        <f>SUM(Table3[[#This Row],[RN Hours (excl. Admin, DON)]], Table3[[#This Row],[LPN Hours (excl. Admin)]], Table3[[#This Row],[CNA Hours]], Table3[[#This Row],[NA TR Hours]], Table3[[#This Row],[Med Aide/Tech Hours]])</f>
        <v>232.66366666666664</v>
      </c>
      <c r="L234" s="3">
        <f>SUM(Table3[[#This Row],[RN Hours (excl. Admin, DON)]:[RN DON Hours]])</f>
        <v>46.797222222222217</v>
      </c>
      <c r="M234" s="3">
        <v>31.841666666666665</v>
      </c>
      <c r="N234" s="3">
        <v>9.9777777777777779</v>
      </c>
      <c r="O234" s="3">
        <v>4.9777777777777779</v>
      </c>
      <c r="P234" s="3">
        <f>SUM(Table3[[#This Row],[LPN Hours (excl. Admin)]:[LPN Admin Hours]])</f>
        <v>38.672222222222224</v>
      </c>
      <c r="Q234" s="3">
        <v>35.016666666666666</v>
      </c>
      <c r="R234" s="3">
        <v>3.6555555555555554</v>
      </c>
      <c r="S234" s="3">
        <f>SUM(Table3[[#This Row],[CNA Hours]], Table3[[#This Row],[NA TR Hours]], Table3[[#This Row],[Med Aide/Tech Hours]])</f>
        <v>165.80533333333332</v>
      </c>
      <c r="T234" s="3">
        <v>152.43033333333332</v>
      </c>
      <c r="U234" s="3">
        <v>0</v>
      </c>
      <c r="V234" s="3">
        <v>13.375</v>
      </c>
      <c r="W234" s="3">
        <f>SUM(Table3[[#This Row],[RN Hours Contract]:[Med Aide Hours Contract]])</f>
        <v>0</v>
      </c>
      <c r="X234" s="3">
        <v>0</v>
      </c>
      <c r="Y234" s="3">
        <v>0</v>
      </c>
      <c r="Z234" s="3">
        <v>0</v>
      </c>
      <c r="AA234" s="3">
        <v>0</v>
      </c>
      <c r="AB234" s="3">
        <v>0</v>
      </c>
      <c r="AC234" s="3">
        <v>0</v>
      </c>
      <c r="AD234" s="3">
        <v>0</v>
      </c>
      <c r="AE234" s="3">
        <v>0</v>
      </c>
      <c r="AF234" t="s">
        <v>232</v>
      </c>
      <c r="AG234" s="13">
        <v>4</v>
      </c>
      <c r="AQ234"/>
    </row>
    <row r="235" spans="1:43" x14ac:dyDescent="0.2">
      <c r="A235" t="s">
        <v>273</v>
      </c>
      <c r="B235" t="s">
        <v>504</v>
      </c>
      <c r="C235" t="s">
        <v>610</v>
      </c>
      <c r="D235" t="s">
        <v>745</v>
      </c>
      <c r="E235" s="3">
        <v>64.3</v>
      </c>
      <c r="F235" s="3">
        <f>Table3[[#This Row],[Total Hours Nurse Staffing]]/Table3[[#This Row],[MDS Census]]</f>
        <v>4.8752825298081914</v>
      </c>
      <c r="G235" s="3">
        <f>Table3[[#This Row],[Total Direct Care Staff Hours]]/Table3[[#This Row],[MDS Census]]</f>
        <v>4.3108484534301024</v>
      </c>
      <c r="H235" s="3">
        <f>Table3[[#This Row],[Total RN Hours (w/ Admin, DON)]]/Table3[[#This Row],[MDS Census]]</f>
        <v>0.86218593398997767</v>
      </c>
      <c r="I235" s="3">
        <f>Table3[[#This Row],[RN Hours (excl. Admin, DON)]]/Table3[[#This Row],[MDS Census]]</f>
        <v>0.52735787109037513</v>
      </c>
      <c r="J235" s="3">
        <f t="shared" si="3"/>
        <v>313.48066666666671</v>
      </c>
      <c r="K235" s="3">
        <f>SUM(Table3[[#This Row],[RN Hours (excl. Admin, DON)]], Table3[[#This Row],[LPN Hours (excl. Admin)]], Table3[[#This Row],[CNA Hours]], Table3[[#This Row],[NA TR Hours]], Table3[[#This Row],[Med Aide/Tech Hours]])</f>
        <v>277.18755555555555</v>
      </c>
      <c r="L235" s="3">
        <f>SUM(Table3[[#This Row],[RN Hours (excl. Admin, DON)]:[RN DON Hours]])</f>
        <v>55.43855555555556</v>
      </c>
      <c r="M235" s="3">
        <v>33.909111111111116</v>
      </c>
      <c r="N235" s="3">
        <v>15.929444444444441</v>
      </c>
      <c r="O235" s="3">
        <v>5.6</v>
      </c>
      <c r="P235" s="3">
        <f>SUM(Table3[[#This Row],[LPN Hours (excl. Admin)]:[LPN Admin Hours]])</f>
        <v>67.859444444444449</v>
      </c>
      <c r="Q235" s="3">
        <v>53.095777777777776</v>
      </c>
      <c r="R235" s="3">
        <v>14.763666666666669</v>
      </c>
      <c r="S235" s="3">
        <f>SUM(Table3[[#This Row],[CNA Hours]], Table3[[#This Row],[NA TR Hours]], Table3[[#This Row],[Med Aide/Tech Hours]])</f>
        <v>190.18266666666668</v>
      </c>
      <c r="T235" s="3">
        <v>173.70933333333335</v>
      </c>
      <c r="U235" s="3">
        <v>4.147444444444444</v>
      </c>
      <c r="V235" s="3">
        <v>12.32588888888889</v>
      </c>
      <c r="W235" s="3">
        <f>SUM(Table3[[#This Row],[RN Hours Contract]:[Med Aide Hours Contract]])</f>
        <v>0</v>
      </c>
      <c r="X235" s="3">
        <v>0</v>
      </c>
      <c r="Y235" s="3">
        <v>0</v>
      </c>
      <c r="Z235" s="3">
        <v>0</v>
      </c>
      <c r="AA235" s="3">
        <v>0</v>
      </c>
      <c r="AB235" s="3">
        <v>0</v>
      </c>
      <c r="AC235" s="3">
        <v>0</v>
      </c>
      <c r="AD235" s="3">
        <v>0</v>
      </c>
      <c r="AE235" s="3">
        <v>0</v>
      </c>
      <c r="AF235" t="s">
        <v>233</v>
      </c>
      <c r="AG235" s="13">
        <v>4</v>
      </c>
      <c r="AQ235"/>
    </row>
    <row r="236" spans="1:43" x14ac:dyDescent="0.2">
      <c r="A236" t="s">
        <v>273</v>
      </c>
      <c r="B236" t="s">
        <v>505</v>
      </c>
      <c r="C236" t="s">
        <v>600</v>
      </c>
      <c r="D236" t="s">
        <v>727</v>
      </c>
      <c r="E236" s="3">
        <v>48.644444444444446</v>
      </c>
      <c r="F236" s="3">
        <f>Table3[[#This Row],[Total Hours Nurse Staffing]]/Table3[[#This Row],[MDS Census]]</f>
        <v>2.9392302421196894</v>
      </c>
      <c r="G236" s="3">
        <f>Table3[[#This Row],[Total Direct Care Staff Hours]]/Table3[[#This Row],[MDS Census]]</f>
        <v>2.6138579259936043</v>
      </c>
      <c r="H236" s="3">
        <f>Table3[[#This Row],[Total RN Hours (w/ Admin, DON)]]/Table3[[#This Row],[MDS Census]]</f>
        <v>1.0912334399269072</v>
      </c>
      <c r="I236" s="3">
        <f>Table3[[#This Row],[RN Hours (excl. Admin, DON)]]/Table3[[#This Row],[MDS Census]]</f>
        <v>0.76586112380082239</v>
      </c>
      <c r="J236" s="3">
        <f t="shared" si="3"/>
        <v>142.97722222222222</v>
      </c>
      <c r="K236" s="3">
        <f>SUM(Table3[[#This Row],[RN Hours (excl. Admin, DON)]], Table3[[#This Row],[LPN Hours (excl. Admin)]], Table3[[#This Row],[CNA Hours]], Table3[[#This Row],[NA TR Hours]], Table3[[#This Row],[Med Aide/Tech Hours]])</f>
        <v>127.14966666666666</v>
      </c>
      <c r="L236" s="3">
        <f>SUM(Table3[[#This Row],[RN Hours (excl. Admin, DON)]:[RN DON Hours]])</f>
        <v>53.082444444444448</v>
      </c>
      <c r="M236" s="3">
        <v>37.254888888888892</v>
      </c>
      <c r="N236" s="3">
        <v>10.138666666666666</v>
      </c>
      <c r="O236" s="3">
        <v>5.6888888888888891</v>
      </c>
      <c r="P236" s="3">
        <f>SUM(Table3[[#This Row],[LPN Hours (excl. Admin)]:[LPN Admin Hours]])</f>
        <v>22.721222222222224</v>
      </c>
      <c r="Q236" s="3">
        <v>22.721222222222224</v>
      </c>
      <c r="R236" s="3">
        <v>0</v>
      </c>
      <c r="S236" s="3">
        <f>SUM(Table3[[#This Row],[CNA Hours]], Table3[[#This Row],[NA TR Hours]], Table3[[#This Row],[Med Aide/Tech Hours]])</f>
        <v>67.173555555555552</v>
      </c>
      <c r="T236" s="3">
        <v>65.555999999999997</v>
      </c>
      <c r="U236" s="3">
        <v>0</v>
      </c>
      <c r="V236" s="3">
        <v>1.6175555555555554</v>
      </c>
      <c r="W236" s="3">
        <f>SUM(Table3[[#This Row],[RN Hours Contract]:[Med Aide Hours Contract]])</f>
        <v>0</v>
      </c>
      <c r="X236" s="3">
        <v>0</v>
      </c>
      <c r="Y236" s="3">
        <v>0</v>
      </c>
      <c r="Z236" s="3">
        <v>0</v>
      </c>
      <c r="AA236" s="3">
        <v>0</v>
      </c>
      <c r="AB236" s="3">
        <v>0</v>
      </c>
      <c r="AC236" s="3">
        <v>0</v>
      </c>
      <c r="AD236" s="3">
        <v>0</v>
      </c>
      <c r="AE236" s="3">
        <v>0</v>
      </c>
      <c r="AF236" t="s">
        <v>234</v>
      </c>
      <c r="AG236" s="13">
        <v>4</v>
      </c>
      <c r="AQ236"/>
    </row>
    <row r="237" spans="1:43" x14ac:dyDescent="0.2">
      <c r="A237" t="s">
        <v>273</v>
      </c>
      <c r="B237" t="s">
        <v>506</v>
      </c>
      <c r="C237" t="s">
        <v>604</v>
      </c>
      <c r="D237" t="s">
        <v>746</v>
      </c>
      <c r="E237" s="3">
        <v>52.244444444444447</v>
      </c>
      <c r="F237" s="3">
        <f>Table3[[#This Row],[Total Hours Nurse Staffing]]/Table3[[#This Row],[MDS Census]]</f>
        <v>3.7300085070182898</v>
      </c>
      <c r="G237" s="3">
        <f>Table3[[#This Row],[Total Direct Care Staff Hours]]/Table3[[#This Row],[MDS Census]]</f>
        <v>3.5450871969374731</v>
      </c>
      <c r="H237" s="3">
        <f>Table3[[#This Row],[Total RN Hours (w/ Admin, DON)]]/Table3[[#This Row],[MDS Census]]</f>
        <v>0.80401956614206715</v>
      </c>
      <c r="I237" s="3">
        <f>Table3[[#This Row],[RN Hours (excl. Admin, DON)]]/Table3[[#This Row],[MDS Census]]</f>
        <v>0.61909825606125046</v>
      </c>
      <c r="J237" s="3">
        <f t="shared" si="3"/>
        <v>194.87222222222221</v>
      </c>
      <c r="K237" s="3">
        <f>SUM(Table3[[#This Row],[RN Hours (excl. Admin, DON)]], Table3[[#This Row],[LPN Hours (excl. Admin)]], Table3[[#This Row],[CNA Hours]], Table3[[#This Row],[NA TR Hours]], Table3[[#This Row],[Med Aide/Tech Hours]])</f>
        <v>185.21111111111111</v>
      </c>
      <c r="L237" s="3">
        <f>SUM(Table3[[#This Row],[RN Hours (excl. Admin, DON)]:[RN DON Hours]])</f>
        <v>42.005555555555553</v>
      </c>
      <c r="M237" s="3">
        <v>32.344444444444441</v>
      </c>
      <c r="N237" s="3">
        <v>7.7944444444444443</v>
      </c>
      <c r="O237" s="3">
        <v>1.8666666666666667</v>
      </c>
      <c r="P237" s="3">
        <f>SUM(Table3[[#This Row],[LPN Hours (excl. Admin)]:[LPN Admin Hours]])</f>
        <v>14.702777777777778</v>
      </c>
      <c r="Q237" s="3">
        <v>14.702777777777778</v>
      </c>
      <c r="R237" s="3">
        <v>0</v>
      </c>
      <c r="S237" s="3">
        <f>SUM(Table3[[#This Row],[CNA Hours]], Table3[[#This Row],[NA TR Hours]], Table3[[#This Row],[Med Aide/Tech Hours]])</f>
        <v>138.16388888888889</v>
      </c>
      <c r="T237" s="3">
        <v>80.327777777777783</v>
      </c>
      <c r="U237" s="3">
        <v>41.788888888888891</v>
      </c>
      <c r="V237" s="3">
        <v>16.047222222222221</v>
      </c>
      <c r="W237" s="3">
        <f>SUM(Table3[[#This Row],[RN Hours Contract]:[Med Aide Hours Contract]])</f>
        <v>0</v>
      </c>
      <c r="X237" s="3">
        <v>0</v>
      </c>
      <c r="Y237" s="3">
        <v>0</v>
      </c>
      <c r="Z237" s="3">
        <v>0</v>
      </c>
      <c r="AA237" s="3">
        <v>0</v>
      </c>
      <c r="AB237" s="3">
        <v>0</v>
      </c>
      <c r="AC237" s="3">
        <v>0</v>
      </c>
      <c r="AD237" s="3">
        <v>0</v>
      </c>
      <c r="AE237" s="3">
        <v>0</v>
      </c>
      <c r="AF237" t="s">
        <v>235</v>
      </c>
      <c r="AG237" s="13">
        <v>4</v>
      </c>
      <c r="AQ237"/>
    </row>
    <row r="238" spans="1:43" x14ac:dyDescent="0.2">
      <c r="A238" t="s">
        <v>273</v>
      </c>
      <c r="B238" t="s">
        <v>507</v>
      </c>
      <c r="C238" t="s">
        <v>578</v>
      </c>
      <c r="D238" t="s">
        <v>705</v>
      </c>
      <c r="E238" s="3">
        <v>28.422222222222221</v>
      </c>
      <c r="F238" s="3">
        <f>Table3[[#This Row],[Total Hours Nurse Staffing]]/Table3[[#This Row],[MDS Census]]</f>
        <v>5.6058561376075051</v>
      </c>
      <c r="G238" s="3">
        <f>Table3[[#This Row],[Total Direct Care Staff Hours]]/Table3[[#This Row],[MDS Census]]</f>
        <v>5.1894175136825638</v>
      </c>
      <c r="H238" s="3">
        <f>Table3[[#This Row],[Total RN Hours (w/ Admin, DON)]]/Table3[[#This Row],[MDS Census]]</f>
        <v>0.94546520719311977</v>
      </c>
      <c r="I238" s="3">
        <f>Table3[[#This Row],[RN Hours (excl. Admin, DON)]]/Table3[[#This Row],[MDS Census]]</f>
        <v>0.77687646598905402</v>
      </c>
      <c r="J238" s="3">
        <f t="shared" si="3"/>
        <v>159.33088888888886</v>
      </c>
      <c r="K238" s="3">
        <f>SUM(Table3[[#This Row],[RN Hours (excl. Admin, DON)]], Table3[[#This Row],[LPN Hours (excl. Admin)]], Table3[[#This Row],[CNA Hours]], Table3[[#This Row],[NA TR Hours]], Table3[[#This Row],[Med Aide/Tech Hours]])</f>
        <v>147.49477777777776</v>
      </c>
      <c r="L238" s="3">
        <f>SUM(Table3[[#This Row],[RN Hours (excl. Admin, DON)]:[RN DON Hours]])</f>
        <v>26.872222222222224</v>
      </c>
      <c r="M238" s="3">
        <v>22.080555555555556</v>
      </c>
      <c r="N238" s="3">
        <v>0</v>
      </c>
      <c r="O238" s="3">
        <v>4.791666666666667</v>
      </c>
      <c r="P238" s="3">
        <f>SUM(Table3[[#This Row],[LPN Hours (excl. Admin)]:[LPN Admin Hours]])</f>
        <v>36.597222222222221</v>
      </c>
      <c r="Q238" s="3">
        <v>29.552777777777777</v>
      </c>
      <c r="R238" s="3">
        <v>7.0444444444444443</v>
      </c>
      <c r="S238" s="3">
        <f>SUM(Table3[[#This Row],[CNA Hours]], Table3[[#This Row],[NA TR Hours]], Table3[[#This Row],[Med Aide/Tech Hours]])</f>
        <v>95.86144444444443</v>
      </c>
      <c r="T238" s="3">
        <v>80.689222222222213</v>
      </c>
      <c r="U238" s="3">
        <v>15.172222222222222</v>
      </c>
      <c r="V238" s="3">
        <v>0</v>
      </c>
      <c r="W238" s="3">
        <f>SUM(Table3[[#This Row],[RN Hours Contract]:[Med Aide Hours Contract]])</f>
        <v>11.539222222222222</v>
      </c>
      <c r="X238" s="3">
        <v>1.9638888888888888</v>
      </c>
      <c r="Y238" s="3">
        <v>0</v>
      </c>
      <c r="Z238" s="3">
        <v>0</v>
      </c>
      <c r="AA238" s="3">
        <v>1.5944444444444446</v>
      </c>
      <c r="AB238" s="3">
        <v>0</v>
      </c>
      <c r="AC238" s="3">
        <v>7.9808888888888889</v>
      </c>
      <c r="AD238" s="3">
        <v>0</v>
      </c>
      <c r="AE238" s="3">
        <v>0</v>
      </c>
      <c r="AF238" t="s">
        <v>236</v>
      </c>
      <c r="AG238" s="13">
        <v>4</v>
      </c>
      <c r="AQ238"/>
    </row>
    <row r="239" spans="1:43" x14ac:dyDescent="0.2">
      <c r="A239" t="s">
        <v>273</v>
      </c>
      <c r="B239" t="s">
        <v>508</v>
      </c>
      <c r="C239" t="s">
        <v>580</v>
      </c>
      <c r="D239" t="s">
        <v>775</v>
      </c>
      <c r="E239" s="3">
        <v>112.42222222222222</v>
      </c>
      <c r="F239" s="3">
        <f>Table3[[#This Row],[Total Hours Nurse Staffing]]/Table3[[#This Row],[MDS Census]]</f>
        <v>3.3211840284641236</v>
      </c>
      <c r="G239" s="3">
        <f>Table3[[#This Row],[Total Direct Care Staff Hours]]/Table3[[#This Row],[MDS Census]]</f>
        <v>2.924986163273374</v>
      </c>
      <c r="H239" s="3">
        <f>Table3[[#This Row],[Total RN Hours (w/ Admin, DON)]]/Table3[[#This Row],[MDS Census]]</f>
        <v>0.39013836726625817</v>
      </c>
      <c r="I239" s="3">
        <f>Table3[[#This Row],[RN Hours (excl. Admin, DON)]]/Table3[[#This Row],[MDS Census]]</f>
        <v>0.23287408578770508</v>
      </c>
      <c r="J239" s="3">
        <f t="shared" si="3"/>
        <v>373.3748888888889</v>
      </c>
      <c r="K239" s="3">
        <f>SUM(Table3[[#This Row],[RN Hours (excl. Admin, DON)]], Table3[[#This Row],[LPN Hours (excl. Admin)]], Table3[[#This Row],[CNA Hours]], Table3[[#This Row],[NA TR Hours]], Table3[[#This Row],[Med Aide/Tech Hours]])</f>
        <v>328.83344444444441</v>
      </c>
      <c r="L239" s="3">
        <f>SUM(Table3[[#This Row],[RN Hours (excl. Admin, DON)]:[RN DON Hours]])</f>
        <v>43.86022222222222</v>
      </c>
      <c r="M239" s="3">
        <v>26.18022222222222</v>
      </c>
      <c r="N239" s="3">
        <v>11.991111111111111</v>
      </c>
      <c r="O239" s="3">
        <v>5.6888888888888891</v>
      </c>
      <c r="P239" s="3">
        <f>SUM(Table3[[#This Row],[LPN Hours (excl. Admin)]:[LPN Admin Hours]])</f>
        <v>126.65922222222221</v>
      </c>
      <c r="Q239" s="3">
        <v>99.797777777777767</v>
      </c>
      <c r="R239" s="3">
        <v>26.861444444444448</v>
      </c>
      <c r="S239" s="3">
        <f>SUM(Table3[[#This Row],[CNA Hours]], Table3[[#This Row],[NA TR Hours]], Table3[[#This Row],[Med Aide/Tech Hours]])</f>
        <v>202.85544444444446</v>
      </c>
      <c r="T239" s="3">
        <v>202.51133333333334</v>
      </c>
      <c r="U239" s="3">
        <v>0.34411111111111109</v>
      </c>
      <c r="V239" s="3">
        <v>0</v>
      </c>
      <c r="W239" s="3">
        <f>SUM(Table3[[#This Row],[RN Hours Contract]:[Med Aide Hours Contract]])</f>
        <v>74.058999999999997</v>
      </c>
      <c r="X239" s="3">
        <v>5.5296666666666665</v>
      </c>
      <c r="Y239" s="3">
        <v>0</v>
      </c>
      <c r="Z239" s="3">
        <v>0</v>
      </c>
      <c r="AA239" s="3">
        <v>22.196888888888889</v>
      </c>
      <c r="AB239" s="3">
        <v>0</v>
      </c>
      <c r="AC239" s="3">
        <v>46.332444444444448</v>
      </c>
      <c r="AD239" s="3">
        <v>0</v>
      </c>
      <c r="AE239" s="3">
        <v>0</v>
      </c>
      <c r="AF239" t="s">
        <v>237</v>
      </c>
      <c r="AG239" s="13">
        <v>4</v>
      </c>
      <c r="AQ239"/>
    </row>
    <row r="240" spans="1:43" x14ac:dyDescent="0.2">
      <c r="A240" t="s">
        <v>273</v>
      </c>
      <c r="B240" t="s">
        <v>509</v>
      </c>
      <c r="C240" t="s">
        <v>686</v>
      </c>
      <c r="D240" t="s">
        <v>761</v>
      </c>
      <c r="E240" s="3">
        <v>79.988888888888894</v>
      </c>
      <c r="F240" s="3">
        <f>Table3[[#This Row],[Total Hours Nurse Staffing]]/Table3[[#This Row],[MDS Census]]</f>
        <v>4.3246200861230726</v>
      </c>
      <c r="G240" s="3">
        <f>Table3[[#This Row],[Total Direct Care Staff Hours]]/Table3[[#This Row],[MDS Census]]</f>
        <v>3.7187720516738429</v>
      </c>
      <c r="H240" s="3">
        <f>Table3[[#This Row],[Total RN Hours (w/ Admin, DON)]]/Table3[[#This Row],[MDS Census]]</f>
        <v>0.53128906792610087</v>
      </c>
      <c r="I240" s="3">
        <f>Table3[[#This Row],[RN Hours (excl. Admin, DON)]]/Table3[[#This Row],[MDS Census]]</f>
        <v>0.25319488817891372</v>
      </c>
      <c r="J240" s="3">
        <f t="shared" si="3"/>
        <v>345.92155555555559</v>
      </c>
      <c r="K240" s="3">
        <f>SUM(Table3[[#This Row],[RN Hours (excl. Admin, DON)]], Table3[[#This Row],[LPN Hours (excl. Admin)]], Table3[[#This Row],[CNA Hours]], Table3[[#This Row],[NA TR Hours]], Table3[[#This Row],[Med Aide/Tech Hours]])</f>
        <v>297.46044444444442</v>
      </c>
      <c r="L240" s="3">
        <f>SUM(Table3[[#This Row],[RN Hours (excl. Admin, DON)]:[RN DON Hours]])</f>
        <v>42.497222222222227</v>
      </c>
      <c r="M240" s="3">
        <v>20.252777777777776</v>
      </c>
      <c r="N240" s="3">
        <v>16.911111111111111</v>
      </c>
      <c r="O240" s="3">
        <v>5.333333333333333</v>
      </c>
      <c r="P240" s="3">
        <f>SUM(Table3[[#This Row],[LPN Hours (excl. Admin)]:[LPN Admin Hours]])</f>
        <v>82.161444444444442</v>
      </c>
      <c r="Q240" s="3">
        <v>55.944777777777773</v>
      </c>
      <c r="R240" s="3">
        <v>26.216666666666665</v>
      </c>
      <c r="S240" s="3">
        <f>SUM(Table3[[#This Row],[CNA Hours]], Table3[[#This Row],[NA TR Hours]], Table3[[#This Row],[Med Aide/Tech Hours]])</f>
        <v>221.26288888888891</v>
      </c>
      <c r="T240" s="3">
        <v>185.44444444444446</v>
      </c>
      <c r="U240" s="3">
        <v>6.583333333333333</v>
      </c>
      <c r="V240" s="3">
        <v>29.235111111111109</v>
      </c>
      <c r="W240" s="3">
        <f>SUM(Table3[[#This Row],[RN Hours Contract]:[Med Aide Hours Contract]])</f>
        <v>10.624333333333331</v>
      </c>
      <c r="X240" s="3">
        <v>0</v>
      </c>
      <c r="Y240" s="3">
        <v>0</v>
      </c>
      <c r="Z240" s="3">
        <v>0</v>
      </c>
      <c r="AA240" s="3">
        <v>10.372555555555554</v>
      </c>
      <c r="AB240" s="3">
        <v>0</v>
      </c>
      <c r="AC240" s="3">
        <v>0.16666666666666666</v>
      </c>
      <c r="AD240" s="3">
        <v>0</v>
      </c>
      <c r="AE240" s="3">
        <v>8.511111111111111E-2</v>
      </c>
      <c r="AF240" t="s">
        <v>238</v>
      </c>
      <c r="AG240" s="13">
        <v>4</v>
      </c>
      <c r="AQ240"/>
    </row>
    <row r="241" spans="1:43" x14ac:dyDescent="0.2">
      <c r="A241" t="s">
        <v>273</v>
      </c>
      <c r="B241" t="s">
        <v>510</v>
      </c>
      <c r="C241" t="s">
        <v>563</v>
      </c>
      <c r="D241" t="s">
        <v>694</v>
      </c>
      <c r="E241" s="3">
        <v>75.788888888888891</v>
      </c>
      <c r="F241" s="3">
        <f>Table3[[#This Row],[Total Hours Nurse Staffing]]/Table3[[#This Row],[MDS Census]]</f>
        <v>4.9240375311537887</v>
      </c>
      <c r="G241" s="3">
        <f>Table3[[#This Row],[Total Direct Care Staff Hours]]/Table3[[#This Row],[MDS Census]]</f>
        <v>4.7183814689928161</v>
      </c>
      <c r="H241" s="3">
        <f>Table3[[#This Row],[Total RN Hours (w/ Admin, DON)]]/Table3[[#This Row],[MDS Census]]</f>
        <v>0.50769242046620733</v>
      </c>
      <c r="I241" s="3">
        <f>Table3[[#This Row],[RN Hours (excl. Admin, DON)]]/Table3[[#This Row],[MDS Census]]</f>
        <v>0.38923471631725548</v>
      </c>
      <c r="J241" s="3">
        <f t="shared" ref="J241:J274" si="4">SUM(L241,P241,S241)</f>
        <v>373.1873333333333</v>
      </c>
      <c r="K241" s="3">
        <f>SUM(Table3[[#This Row],[RN Hours (excl. Admin, DON)]], Table3[[#This Row],[LPN Hours (excl. Admin)]], Table3[[#This Row],[CNA Hours]], Table3[[#This Row],[NA TR Hours]], Table3[[#This Row],[Med Aide/Tech Hours]])</f>
        <v>357.6008888888889</v>
      </c>
      <c r="L241" s="3">
        <f>SUM(Table3[[#This Row],[RN Hours (excl. Admin, DON)]:[RN DON Hours]])</f>
        <v>38.477444444444444</v>
      </c>
      <c r="M241" s="3">
        <v>29.499666666666663</v>
      </c>
      <c r="N241" s="3">
        <v>3.4666666666666668</v>
      </c>
      <c r="O241" s="3">
        <v>5.5111111111111111</v>
      </c>
      <c r="P241" s="3">
        <f>SUM(Table3[[#This Row],[LPN Hours (excl. Admin)]:[LPN Admin Hours]])</f>
        <v>123.3978888888889</v>
      </c>
      <c r="Q241" s="3">
        <v>116.78922222222224</v>
      </c>
      <c r="R241" s="3">
        <v>6.6086666666666662</v>
      </c>
      <c r="S241" s="3">
        <f>SUM(Table3[[#This Row],[CNA Hours]], Table3[[#This Row],[NA TR Hours]], Table3[[#This Row],[Med Aide/Tech Hours]])</f>
        <v>211.31199999999998</v>
      </c>
      <c r="T241" s="3">
        <v>153.93288888888887</v>
      </c>
      <c r="U241" s="3">
        <v>20.294888888888881</v>
      </c>
      <c r="V241" s="3">
        <v>37.084222222222223</v>
      </c>
      <c r="W241" s="3">
        <f>SUM(Table3[[#This Row],[RN Hours Contract]:[Med Aide Hours Contract]])</f>
        <v>63.574666666666673</v>
      </c>
      <c r="X241" s="3">
        <v>4.0490000000000004</v>
      </c>
      <c r="Y241" s="3">
        <v>0</v>
      </c>
      <c r="Z241" s="3">
        <v>0</v>
      </c>
      <c r="AA241" s="3">
        <v>17.30777777777778</v>
      </c>
      <c r="AB241" s="3">
        <v>0.7416666666666667</v>
      </c>
      <c r="AC241" s="3">
        <v>41.287333333333336</v>
      </c>
      <c r="AD241" s="3">
        <v>0</v>
      </c>
      <c r="AE241" s="3">
        <v>0.18888888888888888</v>
      </c>
      <c r="AF241" t="s">
        <v>239</v>
      </c>
      <c r="AG241" s="13">
        <v>4</v>
      </c>
      <c r="AQ241"/>
    </row>
    <row r="242" spans="1:43" x14ac:dyDescent="0.2">
      <c r="A242" t="s">
        <v>273</v>
      </c>
      <c r="B242" t="s">
        <v>511</v>
      </c>
      <c r="C242" t="s">
        <v>608</v>
      </c>
      <c r="D242" t="s">
        <v>738</v>
      </c>
      <c r="E242" s="3">
        <v>75.044444444444451</v>
      </c>
      <c r="F242" s="3">
        <f>Table3[[#This Row],[Total Hours Nurse Staffing]]/Table3[[#This Row],[MDS Census]]</f>
        <v>3.3412377850162862</v>
      </c>
      <c r="G242" s="3">
        <f>Table3[[#This Row],[Total Direct Care Staff Hours]]/Table3[[#This Row],[MDS Census]]</f>
        <v>3.0469262659164937</v>
      </c>
      <c r="H242" s="3">
        <f>Table3[[#This Row],[Total RN Hours (w/ Admin, DON)]]/Table3[[#This Row],[MDS Census]]</f>
        <v>0.54094166419899314</v>
      </c>
      <c r="I242" s="3">
        <f>Table3[[#This Row],[RN Hours (excl. Admin, DON)]]/Table3[[#This Row],[MDS Census]]</f>
        <v>0.24663014509920045</v>
      </c>
      <c r="J242" s="3">
        <f t="shared" si="4"/>
        <v>250.74133333333333</v>
      </c>
      <c r="K242" s="3">
        <f>SUM(Table3[[#This Row],[RN Hours (excl. Admin, DON)]], Table3[[#This Row],[LPN Hours (excl. Admin)]], Table3[[#This Row],[CNA Hours]], Table3[[#This Row],[NA TR Hours]], Table3[[#This Row],[Med Aide/Tech Hours]])</f>
        <v>228.65488888888891</v>
      </c>
      <c r="L242" s="3">
        <f>SUM(Table3[[#This Row],[RN Hours (excl. Admin, DON)]:[RN DON Hours]])</f>
        <v>40.594666666666669</v>
      </c>
      <c r="M242" s="3">
        <v>18.508222222222223</v>
      </c>
      <c r="N242" s="3">
        <v>16.486444444444444</v>
      </c>
      <c r="O242" s="3">
        <v>5.6</v>
      </c>
      <c r="P242" s="3">
        <f>SUM(Table3[[#This Row],[LPN Hours (excl. Admin)]:[LPN Admin Hours]])</f>
        <v>65.530222222222221</v>
      </c>
      <c r="Q242" s="3">
        <v>65.530222222222221</v>
      </c>
      <c r="R242" s="3">
        <v>0</v>
      </c>
      <c r="S242" s="3">
        <f>SUM(Table3[[#This Row],[CNA Hours]], Table3[[#This Row],[NA TR Hours]], Table3[[#This Row],[Med Aide/Tech Hours]])</f>
        <v>144.61644444444445</v>
      </c>
      <c r="T242" s="3">
        <v>117.32222222222222</v>
      </c>
      <c r="U242" s="3">
        <v>11.056000000000001</v>
      </c>
      <c r="V242" s="3">
        <v>16.238222222222216</v>
      </c>
      <c r="W242" s="3">
        <f>SUM(Table3[[#This Row],[RN Hours Contract]:[Med Aide Hours Contract]])</f>
        <v>4.6899999999999995</v>
      </c>
      <c r="X242" s="3">
        <v>0</v>
      </c>
      <c r="Y242" s="3">
        <v>0</v>
      </c>
      <c r="Z242" s="3">
        <v>0</v>
      </c>
      <c r="AA242" s="3">
        <v>0</v>
      </c>
      <c r="AB242" s="3">
        <v>0</v>
      </c>
      <c r="AC242" s="3">
        <v>4.6899999999999995</v>
      </c>
      <c r="AD242" s="3">
        <v>0</v>
      </c>
      <c r="AE242" s="3">
        <v>0</v>
      </c>
      <c r="AF242" t="s">
        <v>240</v>
      </c>
      <c r="AG242" s="13">
        <v>4</v>
      </c>
      <c r="AQ242"/>
    </row>
    <row r="243" spans="1:43" x14ac:dyDescent="0.2">
      <c r="A243" t="s">
        <v>273</v>
      </c>
      <c r="B243" t="s">
        <v>512</v>
      </c>
      <c r="C243" t="s">
        <v>602</v>
      </c>
      <c r="D243" t="s">
        <v>706</v>
      </c>
      <c r="E243" s="3">
        <v>80.455555555555549</v>
      </c>
      <c r="F243" s="3">
        <f>Table3[[#This Row],[Total Hours Nurse Staffing]]/Table3[[#This Row],[MDS Census]]</f>
        <v>3.337315287943655</v>
      </c>
      <c r="G243" s="3">
        <f>Table3[[#This Row],[Total Direct Care Staff Hours]]/Table3[[#This Row],[MDS Census]]</f>
        <v>2.9454149979284634</v>
      </c>
      <c r="H243" s="3">
        <f>Table3[[#This Row],[Total RN Hours (w/ Admin, DON)]]/Table3[[#This Row],[MDS Census]]</f>
        <v>0.39763154260461264</v>
      </c>
      <c r="I243" s="3">
        <f>Table3[[#This Row],[RN Hours (excl. Admin, DON)]]/Table3[[#This Row],[MDS Census]]</f>
        <v>0.21329926805689825</v>
      </c>
      <c r="J243" s="3">
        <f t="shared" si="4"/>
        <v>268.50555555555559</v>
      </c>
      <c r="K243" s="3">
        <f>SUM(Table3[[#This Row],[RN Hours (excl. Admin, DON)]], Table3[[#This Row],[LPN Hours (excl. Admin)]], Table3[[#This Row],[CNA Hours]], Table3[[#This Row],[NA TR Hours]], Table3[[#This Row],[Med Aide/Tech Hours]])</f>
        <v>236.97500000000002</v>
      </c>
      <c r="L243" s="3">
        <f>SUM(Table3[[#This Row],[RN Hours (excl. Admin, DON)]:[RN DON Hours]])</f>
        <v>31.991666666666667</v>
      </c>
      <c r="M243" s="3">
        <v>17.161111111111111</v>
      </c>
      <c r="N243" s="3">
        <v>12.697222222222223</v>
      </c>
      <c r="O243" s="3">
        <v>2.1333333333333333</v>
      </c>
      <c r="P243" s="3">
        <f>SUM(Table3[[#This Row],[LPN Hours (excl. Admin)]:[LPN Admin Hours]])</f>
        <v>70.166666666666671</v>
      </c>
      <c r="Q243" s="3">
        <v>53.466666666666669</v>
      </c>
      <c r="R243" s="3">
        <v>16.7</v>
      </c>
      <c r="S243" s="3">
        <f>SUM(Table3[[#This Row],[CNA Hours]], Table3[[#This Row],[NA TR Hours]], Table3[[#This Row],[Med Aide/Tech Hours]])</f>
        <v>166.34722222222223</v>
      </c>
      <c r="T243" s="3">
        <v>156.55000000000001</v>
      </c>
      <c r="U243" s="3">
        <v>0</v>
      </c>
      <c r="V243" s="3">
        <v>9.7972222222222225</v>
      </c>
      <c r="W243" s="3">
        <f>SUM(Table3[[#This Row],[RN Hours Contract]:[Med Aide Hours Contract]])</f>
        <v>17.411111111111111</v>
      </c>
      <c r="X243" s="3">
        <v>0.13333333333333333</v>
      </c>
      <c r="Y243" s="3">
        <v>0</v>
      </c>
      <c r="Z243" s="3">
        <v>0</v>
      </c>
      <c r="AA243" s="3">
        <v>16.344444444444445</v>
      </c>
      <c r="AB243" s="3">
        <v>0</v>
      </c>
      <c r="AC243" s="3">
        <v>0.93333333333333335</v>
      </c>
      <c r="AD243" s="3">
        <v>0</v>
      </c>
      <c r="AE243" s="3">
        <v>0</v>
      </c>
      <c r="AF243" t="s">
        <v>241</v>
      </c>
      <c r="AG243" s="13">
        <v>4</v>
      </c>
      <c r="AQ243"/>
    </row>
    <row r="244" spans="1:43" x14ac:dyDescent="0.2">
      <c r="A244" t="s">
        <v>273</v>
      </c>
      <c r="B244" t="s">
        <v>513</v>
      </c>
      <c r="C244" t="s">
        <v>687</v>
      </c>
      <c r="D244" t="s">
        <v>761</v>
      </c>
      <c r="E244" s="3">
        <v>69.355555555555554</v>
      </c>
      <c r="F244" s="3">
        <f>Table3[[#This Row],[Total Hours Nurse Staffing]]/Table3[[#This Row],[MDS Census]]</f>
        <v>3.5120570330022427</v>
      </c>
      <c r="G244" s="3">
        <f>Table3[[#This Row],[Total Direct Care Staff Hours]]/Table3[[#This Row],[MDS Census]]</f>
        <v>3.1000096123037486</v>
      </c>
      <c r="H244" s="3">
        <f>Table3[[#This Row],[Total RN Hours (w/ Admin, DON)]]/Table3[[#This Row],[MDS Census]]</f>
        <v>0.60504966356936873</v>
      </c>
      <c r="I244" s="3">
        <f>Table3[[#This Row],[RN Hours (excl. Admin, DON)]]/Table3[[#This Row],[MDS Census]]</f>
        <v>0.3603364306312079</v>
      </c>
      <c r="J244" s="3">
        <f t="shared" si="4"/>
        <v>243.58066666666664</v>
      </c>
      <c r="K244" s="3">
        <f>SUM(Table3[[#This Row],[RN Hours (excl. Admin, DON)]], Table3[[#This Row],[LPN Hours (excl. Admin)]], Table3[[#This Row],[CNA Hours]], Table3[[#This Row],[NA TR Hours]], Table3[[#This Row],[Med Aide/Tech Hours]])</f>
        <v>215.00288888888886</v>
      </c>
      <c r="L244" s="3">
        <f>SUM(Table3[[#This Row],[RN Hours (excl. Admin, DON)]:[RN DON Hours]])</f>
        <v>41.963555555555551</v>
      </c>
      <c r="M244" s="3">
        <v>24.99133333333333</v>
      </c>
      <c r="N244" s="3">
        <v>11.372222222222222</v>
      </c>
      <c r="O244" s="3">
        <v>5.6</v>
      </c>
      <c r="P244" s="3">
        <f>SUM(Table3[[#This Row],[LPN Hours (excl. Admin)]:[LPN Admin Hours]])</f>
        <v>60.676222222222215</v>
      </c>
      <c r="Q244" s="3">
        <v>49.070666666666661</v>
      </c>
      <c r="R244" s="3">
        <v>11.605555555555556</v>
      </c>
      <c r="S244" s="3">
        <f>SUM(Table3[[#This Row],[CNA Hours]], Table3[[#This Row],[NA TR Hours]], Table3[[#This Row],[Med Aide/Tech Hours]])</f>
        <v>140.94088888888888</v>
      </c>
      <c r="T244" s="3">
        <v>95.322666666666677</v>
      </c>
      <c r="U244" s="3">
        <v>39.595999999999997</v>
      </c>
      <c r="V244" s="3">
        <v>6.0222222222222221</v>
      </c>
      <c r="W244" s="3">
        <f>SUM(Table3[[#This Row],[RN Hours Contract]:[Med Aide Hours Contract]])</f>
        <v>0</v>
      </c>
      <c r="X244" s="3">
        <v>0</v>
      </c>
      <c r="Y244" s="3">
        <v>0</v>
      </c>
      <c r="Z244" s="3">
        <v>0</v>
      </c>
      <c r="AA244" s="3">
        <v>0</v>
      </c>
      <c r="AB244" s="3">
        <v>0</v>
      </c>
      <c r="AC244" s="3">
        <v>0</v>
      </c>
      <c r="AD244" s="3">
        <v>0</v>
      </c>
      <c r="AE244" s="3">
        <v>0</v>
      </c>
      <c r="AF244" t="s">
        <v>242</v>
      </c>
      <c r="AG244" s="13">
        <v>4</v>
      </c>
      <c r="AQ244"/>
    </row>
    <row r="245" spans="1:43" x14ac:dyDescent="0.2">
      <c r="A245" t="s">
        <v>273</v>
      </c>
      <c r="B245" t="s">
        <v>514</v>
      </c>
      <c r="C245" t="s">
        <v>602</v>
      </c>
      <c r="D245" t="s">
        <v>706</v>
      </c>
      <c r="E245" s="3">
        <v>82.655555555555551</v>
      </c>
      <c r="F245" s="3">
        <f>Table3[[#This Row],[Total Hours Nurse Staffing]]/Table3[[#This Row],[MDS Census]]</f>
        <v>3.7439507998386885</v>
      </c>
      <c r="G245" s="3">
        <f>Table3[[#This Row],[Total Direct Care Staff Hours]]/Table3[[#This Row],[MDS Census]]</f>
        <v>3.3826374512703317</v>
      </c>
      <c r="H245" s="3">
        <f>Table3[[#This Row],[Total RN Hours (w/ Admin, DON)]]/Table3[[#This Row],[MDS Census]]</f>
        <v>0.5721723349912623</v>
      </c>
      <c r="I245" s="3">
        <f>Table3[[#This Row],[RN Hours (excl. Admin, DON)]]/Table3[[#This Row],[MDS Census]]</f>
        <v>0.32564188735045035</v>
      </c>
      <c r="J245" s="3">
        <f t="shared" si="4"/>
        <v>309.45833333333337</v>
      </c>
      <c r="K245" s="3">
        <f>SUM(Table3[[#This Row],[RN Hours (excl. Admin, DON)]], Table3[[#This Row],[LPN Hours (excl. Admin)]], Table3[[#This Row],[CNA Hours]], Table3[[#This Row],[NA TR Hours]], Table3[[#This Row],[Med Aide/Tech Hours]])</f>
        <v>279.59377777777775</v>
      </c>
      <c r="L245" s="3">
        <f>SUM(Table3[[#This Row],[RN Hours (excl. Admin, DON)]:[RN DON Hours]])</f>
        <v>47.293222222222219</v>
      </c>
      <c r="M245" s="3">
        <v>26.91611111111111</v>
      </c>
      <c r="N245" s="3">
        <v>14.688222222222223</v>
      </c>
      <c r="O245" s="3">
        <v>5.6888888888888891</v>
      </c>
      <c r="P245" s="3">
        <f>SUM(Table3[[#This Row],[LPN Hours (excl. Admin)]:[LPN Admin Hours]])</f>
        <v>63.945555555555558</v>
      </c>
      <c r="Q245" s="3">
        <v>54.458111111111108</v>
      </c>
      <c r="R245" s="3">
        <v>9.4874444444444457</v>
      </c>
      <c r="S245" s="3">
        <f>SUM(Table3[[#This Row],[CNA Hours]], Table3[[#This Row],[NA TR Hours]], Table3[[#This Row],[Med Aide/Tech Hours]])</f>
        <v>198.21955555555556</v>
      </c>
      <c r="T245" s="3">
        <v>150.06544444444444</v>
      </c>
      <c r="U245" s="3">
        <v>29.433333333333337</v>
      </c>
      <c r="V245" s="3">
        <v>18.720777777777773</v>
      </c>
      <c r="W245" s="3">
        <f>SUM(Table3[[#This Row],[RN Hours Contract]:[Med Aide Hours Contract]])</f>
        <v>22.041888888888888</v>
      </c>
      <c r="X245" s="3">
        <v>1.125</v>
      </c>
      <c r="Y245" s="3">
        <v>0</v>
      </c>
      <c r="Z245" s="3">
        <v>0</v>
      </c>
      <c r="AA245" s="3">
        <v>3.8861111111111111</v>
      </c>
      <c r="AB245" s="3">
        <v>4.4444444444444446E-2</v>
      </c>
      <c r="AC245" s="3">
        <v>16.714111111111109</v>
      </c>
      <c r="AD245" s="3">
        <v>0</v>
      </c>
      <c r="AE245" s="3">
        <v>0.2722222222222222</v>
      </c>
      <c r="AF245" t="s">
        <v>243</v>
      </c>
      <c r="AG245" s="13">
        <v>4</v>
      </c>
      <c r="AQ245"/>
    </row>
    <row r="246" spans="1:43" x14ac:dyDescent="0.2">
      <c r="A246" t="s">
        <v>273</v>
      </c>
      <c r="B246" t="s">
        <v>515</v>
      </c>
      <c r="C246" t="s">
        <v>686</v>
      </c>
      <c r="D246" t="s">
        <v>761</v>
      </c>
      <c r="E246" s="3">
        <v>108.42222222222222</v>
      </c>
      <c r="F246" s="3">
        <f>Table3[[#This Row],[Total Hours Nurse Staffing]]/Table3[[#This Row],[MDS Census]]</f>
        <v>3.6800163968026234</v>
      </c>
      <c r="G246" s="3">
        <f>Table3[[#This Row],[Total Direct Care Staff Hours]]/Table3[[#This Row],[MDS Census]]</f>
        <v>3.2629801188768188</v>
      </c>
      <c r="H246" s="3">
        <f>Table3[[#This Row],[Total RN Hours (w/ Admin, DON)]]/Table3[[#This Row],[MDS Census]]</f>
        <v>0.54125845460135269</v>
      </c>
      <c r="I246" s="3">
        <f>Table3[[#This Row],[RN Hours (excl. Admin, DON)]]/Table3[[#This Row],[MDS Census]]</f>
        <v>0.31320455011272808</v>
      </c>
      <c r="J246" s="3">
        <f t="shared" si="4"/>
        <v>398.99555555555554</v>
      </c>
      <c r="K246" s="3">
        <f>SUM(Table3[[#This Row],[RN Hours (excl. Admin, DON)]], Table3[[#This Row],[LPN Hours (excl. Admin)]], Table3[[#This Row],[CNA Hours]], Table3[[#This Row],[NA TR Hours]], Table3[[#This Row],[Med Aide/Tech Hours]])</f>
        <v>353.77955555555553</v>
      </c>
      <c r="L246" s="3">
        <f>SUM(Table3[[#This Row],[RN Hours (excl. Admin, DON)]:[RN DON Hours]])</f>
        <v>58.684444444444438</v>
      </c>
      <c r="M246" s="3">
        <v>33.958333333333336</v>
      </c>
      <c r="N246" s="3">
        <v>17.695666666666664</v>
      </c>
      <c r="O246" s="3">
        <v>7.0304444444444449</v>
      </c>
      <c r="P246" s="3">
        <f>SUM(Table3[[#This Row],[LPN Hours (excl. Admin)]:[LPN Admin Hours]])</f>
        <v>117.23533333333333</v>
      </c>
      <c r="Q246" s="3">
        <v>96.745444444444445</v>
      </c>
      <c r="R246" s="3">
        <v>20.489888888888885</v>
      </c>
      <c r="S246" s="3">
        <f>SUM(Table3[[#This Row],[CNA Hours]], Table3[[#This Row],[NA TR Hours]], Table3[[#This Row],[Med Aide/Tech Hours]])</f>
        <v>223.07577777777777</v>
      </c>
      <c r="T246" s="3">
        <v>214.88766666666666</v>
      </c>
      <c r="U246" s="3">
        <v>8.1881111111111107</v>
      </c>
      <c r="V246" s="3">
        <v>0</v>
      </c>
      <c r="W246" s="3">
        <f>SUM(Table3[[#This Row],[RN Hours Contract]:[Med Aide Hours Contract]])</f>
        <v>0</v>
      </c>
      <c r="X246" s="3">
        <v>0</v>
      </c>
      <c r="Y246" s="3">
        <v>0</v>
      </c>
      <c r="Z246" s="3">
        <v>0</v>
      </c>
      <c r="AA246" s="3">
        <v>0</v>
      </c>
      <c r="AB246" s="3">
        <v>0</v>
      </c>
      <c r="AC246" s="3">
        <v>0</v>
      </c>
      <c r="AD246" s="3">
        <v>0</v>
      </c>
      <c r="AE246" s="3">
        <v>0</v>
      </c>
      <c r="AF246" t="s">
        <v>244</v>
      </c>
      <c r="AG246" s="13">
        <v>4</v>
      </c>
      <c r="AQ246"/>
    </row>
    <row r="247" spans="1:43" x14ac:dyDescent="0.2">
      <c r="A247" t="s">
        <v>273</v>
      </c>
      <c r="B247" t="s">
        <v>516</v>
      </c>
      <c r="C247" t="s">
        <v>548</v>
      </c>
      <c r="D247" t="s">
        <v>805</v>
      </c>
      <c r="E247" s="3">
        <v>118.37777777777778</v>
      </c>
      <c r="F247" s="3">
        <f>Table3[[#This Row],[Total Hours Nurse Staffing]]/Table3[[#This Row],[MDS Census]]</f>
        <v>4.8145672986671659</v>
      </c>
      <c r="G247" s="3">
        <f>Table3[[#This Row],[Total Direct Care Staff Hours]]/Table3[[#This Row],[MDS Census]]</f>
        <v>4.41029660221513</v>
      </c>
      <c r="H247" s="3">
        <f>Table3[[#This Row],[Total RN Hours (w/ Admin, DON)]]/Table3[[#This Row],[MDS Census]]</f>
        <v>0.51133846442650643</v>
      </c>
      <c r="I247" s="3">
        <f>Table3[[#This Row],[RN Hours (excl. Admin, DON)]]/Table3[[#This Row],[MDS Census]]</f>
        <v>0.34839496902571804</v>
      </c>
      <c r="J247" s="3">
        <f t="shared" si="4"/>
        <v>569.93777777777768</v>
      </c>
      <c r="K247" s="3">
        <f>SUM(Table3[[#This Row],[RN Hours (excl. Admin, DON)]], Table3[[#This Row],[LPN Hours (excl. Admin)]], Table3[[#This Row],[CNA Hours]], Table3[[#This Row],[NA TR Hours]], Table3[[#This Row],[Med Aide/Tech Hours]])</f>
        <v>522.08111111111111</v>
      </c>
      <c r="L247" s="3">
        <f>SUM(Table3[[#This Row],[RN Hours (excl. Admin, DON)]:[RN DON Hours]])</f>
        <v>60.531111111111109</v>
      </c>
      <c r="M247" s="3">
        <v>41.242222222222225</v>
      </c>
      <c r="N247" s="3">
        <v>14.488888888888889</v>
      </c>
      <c r="O247" s="3">
        <v>4.8</v>
      </c>
      <c r="P247" s="3">
        <f>SUM(Table3[[#This Row],[LPN Hours (excl. Admin)]:[LPN Admin Hours]])</f>
        <v>172.98555555555555</v>
      </c>
      <c r="Q247" s="3">
        <v>144.41777777777779</v>
      </c>
      <c r="R247" s="3">
        <v>28.567777777777767</v>
      </c>
      <c r="S247" s="3">
        <f>SUM(Table3[[#This Row],[CNA Hours]], Table3[[#This Row],[NA TR Hours]], Table3[[#This Row],[Med Aide/Tech Hours]])</f>
        <v>336.42111111111109</v>
      </c>
      <c r="T247" s="3">
        <v>306.40666666666664</v>
      </c>
      <c r="U247" s="3">
        <v>0</v>
      </c>
      <c r="V247" s="3">
        <v>30.014444444444468</v>
      </c>
      <c r="W247" s="3">
        <f>SUM(Table3[[#This Row],[RN Hours Contract]:[Med Aide Hours Contract]])</f>
        <v>18.028888888888893</v>
      </c>
      <c r="X247" s="3">
        <v>0</v>
      </c>
      <c r="Y247" s="3">
        <v>0</v>
      </c>
      <c r="Z247" s="3">
        <v>0</v>
      </c>
      <c r="AA247" s="3">
        <v>18.028888888888893</v>
      </c>
      <c r="AB247" s="3">
        <v>0</v>
      </c>
      <c r="AC247" s="3">
        <v>0</v>
      </c>
      <c r="AD247" s="3">
        <v>0</v>
      </c>
      <c r="AE247" s="3">
        <v>0</v>
      </c>
      <c r="AF247" t="s">
        <v>245</v>
      </c>
      <c r="AG247" s="13">
        <v>4</v>
      </c>
      <c r="AQ247"/>
    </row>
    <row r="248" spans="1:43" x14ac:dyDescent="0.2">
      <c r="A248" t="s">
        <v>273</v>
      </c>
      <c r="B248" t="s">
        <v>517</v>
      </c>
      <c r="C248" t="s">
        <v>561</v>
      </c>
      <c r="D248" t="s">
        <v>700</v>
      </c>
      <c r="E248" s="3">
        <v>16.011111111111113</v>
      </c>
      <c r="F248" s="3">
        <f>Table3[[#This Row],[Total Hours Nurse Staffing]]/Table3[[#This Row],[MDS Census]]</f>
        <v>7.1493823733518385</v>
      </c>
      <c r="G248" s="3">
        <f>Table3[[#This Row],[Total Direct Care Staff Hours]]/Table3[[#This Row],[MDS Census]]</f>
        <v>5.6431783483691875</v>
      </c>
      <c r="H248" s="3">
        <f>Table3[[#This Row],[Total RN Hours (w/ Admin, DON)]]/Table3[[#This Row],[MDS Census]]</f>
        <v>1.8206384455239415</v>
      </c>
      <c r="I248" s="3">
        <f>Table3[[#This Row],[RN Hours (excl. Admin, DON)]]/Table3[[#This Row],[MDS Census]]</f>
        <v>0.97727272727272718</v>
      </c>
      <c r="J248" s="3">
        <f t="shared" si="4"/>
        <v>114.46955555555556</v>
      </c>
      <c r="K248" s="3">
        <f>SUM(Table3[[#This Row],[RN Hours (excl. Admin, DON)]], Table3[[#This Row],[LPN Hours (excl. Admin)]], Table3[[#This Row],[CNA Hours]], Table3[[#This Row],[NA TR Hours]], Table3[[#This Row],[Med Aide/Tech Hours]])</f>
        <v>90.353555555555559</v>
      </c>
      <c r="L248" s="3">
        <f>SUM(Table3[[#This Row],[RN Hours (excl. Admin, DON)]:[RN DON Hours]])</f>
        <v>29.150444444444446</v>
      </c>
      <c r="M248" s="3">
        <v>15.647222222222222</v>
      </c>
      <c r="N248" s="3">
        <v>8.4365555555555574</v>
      </c>
      <c r="O248" s="3">
        <v>5.0666666666666664</v>
      </c>
      <c r="P248" s="3">
        <f>SUM(Table3[[#This Row],[LPN Hours (excl. Admin)]:[LPN Admin Hours]])</f>
        <v>29.084222222222223</v>
      </c>
      <c r="Q248" s="3">
        <v>18.471444444444444</v>
      </c>
      <c r="R248" s="3">
        <v>10.612777777777778</v>
      </c>
      <c r="S248" s="3">
        <f>SUM(Table3[[#This Row],[CNA Hours]], Table3[[#This Row],[NA TR Hours]], Table3[[#This Row],[Med Aide/Tech Hours]])</f>
        <v>56.234888888888882</v>
      </c>
      <c r="T248" s="3">
        <v>50.860999999999997</v>
      </c>
      <c r="U248" s="3">
        <v>0</v>
      </c>
      <c r="V248" s="3">
        <v>5.3738888888888869</v>
      </c>
      <c r="W248" s="3">
        <f>SUM(Table3[[#This Row],[RN Hours Contract]:[Med Aide Hours Contract]])</f>
        <v>6.1462222222222227</v>
      </c>
      <c r="X248" s="3">
        <v>0</v>
      </c>
      <c r="Y248" s="3">
        <v>0</v>
      </c>
      <c r="Z248" s="3">
        <v>0</v>
      </c>
      <c r="AA248" s="3">
        <v>4.9888888888888889</v>
      </c>
      <c r="AB248" s="3">
        <v>0</v>
      </c>
      <c r="AC248" s="3">
        <v>1.1573333333333333</v>
      </c>
      <c r="AD248" s="3">
        <v>0</v>
      </c>
      <c r="AE248" s="3">
        <v>0</v>
      </c>
      <c r="AF248" t="s">
        <v>246</v>
      </c>
      <c r="AG248" s="13">
        <v>4</v>
      </c>
      <c r="AQ248"/>
    </row>
    <row r="249" spans="1:43" x14ac:dyDescent="0.2">
      <c r="A249" t="s">
        <v>273</v>
      </c>
      <c r="B249" t="s">
        <v>518</v>
      </c>
      <c r="C249" t="s">
        <v>563</v>
      </c>
      <c r="D249" t="s">
        <v>694</v>
      </c>
      <c r="E249" s="3">
        <v>114.85555555555555</v>
      </c>
      <c r="F249" s="3">
        <f>Table3[[#This Row],[Total Hours Nurse Staffing]]/Table3[[#This Row],[MDS Census]]</f>
        <v>3.787792396246493</v>
      </c>
      <c r="G249" s="3">
        <f>Table3[[#This Row],[Total Direct Care Staff Hours]]/Table3[[#This Row],[MDS Census]]</f>
        <v>3.4434362000580441</v>
      </c>
      <c r="H249" s="3">
        <f>Table3[[#This Row],[Total RN Hours (w/ Admin, DON)]]/Table3[[#This Row],[MDS Census]]</f>
        <v>0.65540001934797332</v>
      </c>
      <c r="I249" s="3">
        <f>Table3[[#This Row],[RN Hours (excl. Admin, DON)]]/Table3[[#This Row],[MDS Census]]</f>
        <v>0.35051368869110966</v>
      </c>
      <c r="J249" s="3">
        <f t="shared" si="4"/>
        <v>435.04899999999998</v>
      </c>
      <c r="K249" s="3">
        <f>SUM(Table3[[#This Row],[RN Hours (excl. Admin, DON)]], Table3[[#This Row],[LPN Hours (excl. Admin)]], Table3[[#This Row],[CNA Hours]], Table3[[#This Row],[NA TR Hours]], Table3[[#This Row],[Med Aide/Tech Hours]])</f>
        <v>395.4977777777778</v>
      </c>
      <c r="L249" s="3">
        <f>SUM(Table3[[#This Row],[RN Hours (excl. Admin, DON)]:[RN DON Hours]])</f>
        <v>75.276333333333341</v>
      </c>
      <c r="M249" s="3">
        <v>40.25844444444445</v>
      </c>
      <c r="N249" s="3">
        <v>29.240111111111119</v>
      </c>
      <c r="O249" s="3">
        <v>5.7777777777777777</v>
      </c>
      <c r="P249" s="3">
        <f>SUM(Table3[[#This Row],[LPN Hours (excl. Admin)]:[LPN Admin Hours]])</f>
        <v>110.31766666666667</v>
      </c>
      <c r="Q249" s="3">
        <v>105.78433333333334</v>
      </c>
      <c r="R249" s="3">
        <v>4.5333333333333332</v>
      </c>
      <c r="S249" s="3">
        <f>SUM(Table3[[#This Row],[CNA Hours]], Table3[[#This Row],[NA TR Hours]], Table3[[#This Row],[Med Aide/Tech Hours]])</f>
        <v>249.45500000000001</v>
      </c>
      <c r="T249" s="3">
        <v>239.24611111111113</v>
      </c>
      <c r="U249" s="3">
        <v>0</v>
      </c>
      <c r="V249" s="3">
        <v>10.208888888888886</v>
      </c>
      <c r="W249" s="3">
        <f>SUM(Table3[[#This Row],[RN Hours Contract]:[Med Aide Hours Contract]])</f>
        <v>53.346222222222217</v>
      </c>
      <c r="X249" s="3">
        <v>8.8472222222222214</v>
      </c>
      <c r="Y249" s="3">
        <v>0</v>
      </c>
      <c r="Z249" s="3">
        <v>0</v>
      </c>
      <c r="AA249" s="3">
        <v>21.217555555555556</v>
      </c>
      <c r="AB249" s="3">
        <v>0</v>
      </c>
      <c r="AC249" s="3">
        <v>22.388888888888889</v>
      </c>
      <c r="AD249" s="3">
        <v>0</v>
      </c>
      <c r="AE249" s="3">
        <v>0.89255555555555555</v>
      </c>
      <c r="AF249" t="s">
        <v>247</v>
      </c>
      <c r="AG249" s="13">
        <v>4</v>
      </c>
      <c r="AQ249"/>
    </row>
    <row r="250" spans="1:43" x14ac:dyDescent="0.2">
      <c r="A250" t="s">
        <v>273</v>
      </c>
      <c r="B250" t="s">
        <v>519</v>
      </c>
      <c r="C250" t="s">
        <v>563</v>
      </c>
      <c r="D250" t="s">
        <v>694</v>
      </c>
      <c r="E250" s="3">
        <v>91.844444444444449</v>
      </c>
      <c r="F250" s="3">
        <f>Table3[[#This Row],[Total Hours Nurse Staffing]]/Table3[[#This Row],[MDS Census]]</f>
        <v>3.8400641180740385</v>
      </c>
      <c r="G250" s="3">
        <f>Table3[[#This Row],[Total Direct Care Staff Hours]]/Table3[[#This Row],[MDS Census]]</f>
        <v>3.5821231550931523</v>
      </c>
      <c r="H250" s="3">
        <f>Table3[[#This Row],[Total RN Hours (w/ Admin, DON)]]/Table3[[#This Row],[MDS Census]]</f>
        <v>1.078695862569562</v>
      </c>
      <c r="I250" s="3">
        <f>Table3[[#This Row],[RN Hours (excl. Admin, DON)]]/Table3[[#This Row],[MDS Census]]</f>
        <v>0.9047701427534478</v>
      </c>
      <c r="J250" s="3">
        <f t="shared" si="4"/>
        <v>352.68855555555558</v>
      </c>
      <c r="K250" s="3">
        <f>SUM(Table3[[#This Row],[RN Hours (excl. Admin, DON)]], Table3[[#This Row],[LPN Hours (excl. Admin)]], Table3[[#This Row],[CNA Hours]], Table3[[#This Row],[NA TR Hours]], Table3[[#This Row],[Med Aide/Tech Hours]])</f>
        <v>328.99811111111109</v>
      </c>
      <c r="L250" s="3">
        <f>SUM(Table3[[#This Row],[RN Hours (excl. Admin, DON)]:[RN DON Hours]])</f>
        <v>99.072222222222223</v>
      </c>
      <c r="M250" s="3">
        <v>83.098111111111109</v>
      </c>
      <c r="N250" s="3">
        <v>11.085222222222221</v>
      </c>
      <c r="O250" s="3">
        <v>4.8888888888888893</v>
      </c>
      <c r="P250" s="3">
        <f>SUM(Table3[[#This Row],[LPN Hours (excl. Admin)]:[LPN Admin Hours]])</f>
        <v>72.762777777777785</v>
      </c>
      <c r="Q250" s="3">
        <v>65.046444444444447</v>
      </c>
      <c r="R250" s="3">
        <v>7.7163333333333322</v>
      </c>
      <c r="S250" s="3">
        <f>SUM(Table3[[#This Row],[CNA Hours]], Table3[[#This Row],[NA TR Hours]], Table3[[#This Row],[Med Aide/Tech Hours]])</f>
        <v>180.85355555555557</v>
      </c>
      <c r="T250" s="3">
        <v>168.96022222222223</v>
      </c>
      <c r="U250" s="3">
        <v>0</v>
      </c>
      <c r="V250" s="3">
        <v>11.893333333333334</v>
      </c>
      <c r="W250" s="3">
        <f>SUM(Table3[[#This Row],[RN Hours Contract]:[Med Aide Hours Contract]])</f>
        <v>39.236444444444444</v>
      </c>
      <c r="X250" s="3">
        <v>11.542333333333334</v>
      </c>
      <c r="Y250" s="3">
        <v>0</v>
      </c>
      <c r="Z250" s="3">
        <v>0.88888888888888884</v>
      </c>
      <c r="AA250" s="3">
        <v>25.135777777777779</v>
      </c>
      <c r="AB250" s="3">
        <v>0</v>
      </c>
      <c r="AC250" s="3">
        <v>1.6694444444444445</v>
      </c>
      <c r="AD250" s="3">
        <v>0</v>
      </c>
      <c r="AE250" s="3">
        <v>0</v>
      </c>
      <c r="AF250" t="s">
        <v>248</v>
      </c>
      <c r="AG250" s="13">
        <v>4</v>
      </c>
      <c r="AQ250"/>
    </row>
    <row r="251" spans="1:43" x14ac:dyDescent="0.2">
      <c r="A251" t="s">
        <v>273</v>
      </c>
      <c r="B251" t="s">
        <v>520</v>
      </c>
      <c r="C251" t="s">
        <v>563</v>
      </c>
      <c r="D251" t="s">
        <v>694</v>
      </c>
      <c r="E251" s="3">
        <v>37.4</v>
      </c>
      <c r="F251" s="3">
        <f>Table3[[#This Row],[Total Hours Nurse Staffing]]/Table3[[#This Row],[MDS Census]]</f>
        <v>4.4514913844325612</v>
      </c>
      <c r="G251" s="3">
        <f>Table3[[#This Row],[Total Direct Care Staff Hours]]/Table3[[#This Row],[MDS Census]]</f>
        <v>3.6027124183006531</v>
      </c>
      <c r="H251" s="3">
        <f>Table3[[#This Row],[Total RN Hours (w/ Admin, DON)]]/Table3[[#This Row],[MDS Census]]</f>
        <v>1.0527361853832444</v>
      </c>
      <c r="I251" s="3">
        <f>Table3[[#This Row],[RN Hours (excl. Admin, DON)]]/Table3[[#This Row],[MDS Census]]</f>
        <v>0.36195781342840166</v>
      </c>
      <c r="J251" s="3">
        <f t="shared" si="4"/>
        <v>166.48577777777777</v>
      </c>
      <c r="K251" s="3">
        <f>SUM(Table3[[#This Row],[RN Hours (excl. Admin, DON)]], Table3[[#This Row],[LPN Hours (excl. Admin)]], Table3[[#This Row],[CNA Hours]], Table3[[#This Row],[NA TR Hours]], Table3[[#This Row],[Med Aide/Tech Hours]])</f>
        <v>134.74144444444443</v>
      </c>
      <c r="L251" s="3">
        <f>SUM(Table3[[#This Row],[RN Hours (excl. Admin, DON)]:[RN DON Hours]])</f>
        <v>39.372333333333337</v>
      </c>
      <c r="M251" s="3">
        <v>13.537222222222221</v>
      </c>
      <c r="N251" s="3">
        <v>20.66844444444445</v>
      </c>
      <c r="O251" s="3">
        <v>5.166666666666667</v>
      </c>
      <c r="P251" s="3">
        <f>SUM(Table3[[#This Row],[LPN Hours (excl. Admin)]:[LPN Admin Hours]])</f>
        <v>56.843777777777774</v>
      </c>
      <c r="Q251" s="3">
        <v>50.934555555555555</v>
      </c>
      <c r="R251" s="3">
        <v>5.9092222222222217</v>
      </c>
      <c r="S251" s="3">
        <f>SUM(Table3[[#This Row],[CNA Hours]], Table3[[#This Row],[NA TR Hours]], Table3[[#This Row],[Med Aide/Tech Hours]])</f>
        <v>70.269666666666666</v>
      </c>
      <c r="T251" s="3">
        <v>59.002222222222223</v>
      </c>
      <c r="U251" s="3">
        <v>2.6114444444444445</v>
      </c>
      <c r="V251" s="3">
        <v>8.6560000000000041</v>
      </c>
      <c r="W251" s="3">
        <f>SUM(Table3[[#This Row],[RN Hours Contract]:[Med Aide Hours Contract]])</f>
        <v>0</v>
      </c>
      <c r="X251" s="3">
        <v>0</v>
      </c>
      <c r="Y251" s="3">
        <v>0</v>
      </c>
      <c r="Z251" s="3">
        <v>0</v>
      </c>
      <c r="AA251" s="3">
        <v>0</v>
      </c>
      <c r="AB251" s="3">
        <v>0</v>
      </c>
      <c r="AC251" s="3">
        <v>0</v>
      </c>
      <c r="AD251" s="3">
        <v>0</v>
      </c>
      <c r="AE251" s="3">
        <v>0</v>
      </c>
      <c r="AF251" t="s">
        <v>249</v>
      </c>
      <c r="AG251" s="13">
        <v>4</v>
      </c>
      <c r="AQ251"/>
    </row>
    <row r="252" spans="1:43" x14ac:dyDescent="0.2">
      <c r="A252" t="s">
        <v>273</v>
      </c>
      <c r="B252" t="s">
        <v>521</v>
      </c>
      <c r="C252" t="s">
        <v>563</v>
      </c>
      <c r="D252" t="s">
        <v>694</v>
      </c>
      <c r="E252" s="3">
        <v>64.211111111111109</v>
      </c>
      <c r="F252" s="3">
        <f>Table3[[#This Row],[Total Hours Nurse Staffing]]/Table3[[#This Row],[MDS Census]]</f>
        <v>3.3482176847205398</v>
      </c>
      <c r="G252" s="3">
        <f>Table3[[#This Row],[Total Direct Care Staff Hours]]/Table3[[#This Row],[MDS Census]]</f>
        <v>2.9833656341927668</v>
      </c>
      <c r="H252" s="3">
        <f>Table3[[#This Row],[Total RN Hours (w/ Admin, DON)]]/Table3[[#This Row],[MDS Census]]</f>
        <v>0.89731095345215439</v>
      </c>
      <c r="I252" s="3">
        <f>Table3[[#This Row],[RN Hours (excl. Admin, DON)]]/Table3[[#This Row],[MDS Census]]</f>
        <v>0.53245890292438136</v>
      </c>
      <c r="J252" s="3">
        <f t="shared" si="4"/>
        <v>214.99277777777777</v>
      </c>
      <c r="K252" s="3">
        <f>SUM(Table3[[#This Row],[RN Hours (excl. Admin, DON)]], Table3[[#This Row],[LPN Hours (excl. Admin)]], Table3[[#This Row],[CNA Hours]], Table3[[#This Row],[NA TR Hours]], Table3[[#This Row],[Med Aide/Tech Hours]])</f>
        <v>191.56522222222222</v>
      </c>
      <c r="L252" s="3">
        <f>SUM(Table3[[#This Row],[RN Hours (excl. Admin, DON)]:[RN DON Hours]])</f>
        <v>57.617333333333335</v>
      </c>
      <c r="M252" s="3">
        <v>34.189777777777778</v>
      </c>
      <c r="N252" s="3">
        <v>18.294222222222224</v>
      </c>
      <c r="O252" s="3">
        <v>5.1333333333333337</v>
      </c>
      <c r="P252" s="3">
        <f>SUM(Table3[[#This Row],[LPN Hours (excl. Admin)]:[LPN Admin Hours]])</f>
        <v>52.765999999999998</v>
      </c>
      <c r="Q252" s="3">
        <v>52.765999999999998</v>
      </c>
      <c r="R252" s="3">
        <v>0</v>
      </c>
      <c r="S252" s="3">
        <f>SUM(Table3[[#This Row],[CNA Hours]], Table3[[#This Row],[NA TR Hours]], Table3[[#This Row],[Med Aide/Tech Hours]])</f>
        <v>104.60944444444445</v>
      </c>
      <c r="T252" s="3">
        <v>94.064999999999998</v>
      </c>
      <c r="U252" s="3">
        <v>0</v>
      </c>
      <c r="V252" s="3">
        <v>10.544444444444446</v>
      </c>
      <c r="W252" s="3">
        <f>SUM(Table3[[#This Row],[RN Hours Contract]:[Med Aide Hours Contract]])</f>
        <v>0</v>
      </c>
      <c r="X252" s="3">
        <v>0</v>
      </c>
      <c r="Y252" s="3">
        <v>0</v>
      </c>
      <c r="Z252" s="3">
        <v>0</v>
      </c>
      <c r="AA252" s="3">
        <v>0</v>
      </c>
      <c r="AB252" s="3">
        <v>0</v>
      </c>
      <c r="AC252" s="3">
        <v>0</v>
      </c>
      <c r="AD252" s="3">
        <v>0</v>
      </c>
      <c r="AE252" s="3">
        <v>0</v>
      </c>
      <c r="AF252" t="s">
        <v>250</v>
      </c>
      <c r="AG252" s="13">
        <v>4</v>
      </c>
      <c r="AQ252"/>
    </row>
    <row r="253" spans="1:43" x14ac:dyDescent="0.2">
      <c r="A253" t="s">
        <v>273</v>
      </c>
      <c r="B253" t="s">
        <v>522</v>
      </c>
      <c r="C253" t="s">
        <v>602</v>
      </c>
      <c r="D253" t="s">
        <v>706</v>
      </c>
      <c r="E253" s="3">
        <v>69.433333333333337</v>
      </c>
      <c r="F253" s="3">
        <f>Table3[[#This Row],[Total Hours Nurse Staffing]]/Table3[[#This Row],[MDS Census]]</f>
        <v>3.8546487437990078</v>
      </c>
      <c r="G253" s="3">
        <f>Table3[[#This Row],[Total Direct Care Staff Hours]]/Table3[[#This Row],[MDS Census]]</f>
        <v>3.2192750840134416</v>
      </c>
      <c r="H253" s="3">
        <f>Table3[[#This Row],[Total RN Hours (w/ Admin, DON)]]/Table3[[#This Row],[MDS Census]]</f>
        <v>1.0510801728276524</v>
      </c>
      <c r="I253" s="3">
        <f>Table3[[#This Row],[RN Hours (excl. Admin, DON)]]/Table3[[#This Row],[MDS Census]]</f>
        <v>0.41570651304208667</v>
      </c>
      <c r="J253" s="3">
        <f t="shared" si="4"/>
        <v>267.64111111111112</v>
      </c>
      <c r="K253" s="3">
        <f>SUM(Table3[[#This Row],[RN Hours (excl. Admin, DON)]], Table3[[#This Row],[LPN Hours (excl. Admin)]], Table3[[#This Row],[CNA Hours]], Table3[[#This Row],[NA TR Hours]], Table3[[#This Row],[Med Aide/Tech Hours]])</f>
        <v>223.52499999999998</v>
      </c>
      <c r="L253" s="3">
        <f>SUM(Table3[[#This Row],[RN Hours (excl. Admin, DON)]:[RN DON Hours]])</f>
        <v>72.98</v>
      </c>
      <c r="M253" s="3">
        <v>28.863888888888887</v>
      </c>
      <c r="N253" s="3">
        <v>38.445</v>
      </c>
      <c r="O253" s="3">
        <v>5.6711111111111112</v>
      </c>
      <c r="P253" s="3">
        <f>SUM(Table3[[#This Row],[LPN Hours (excl. Admin)]:[LPN Admin Hours]])</f>
        <v>62.572222222222223</v>
      </c>
      <c r="Q253" s="3">
        <v>62.572222222222223</v>
      </c>
      <c r="R253" s="3">
        <v>0</v>
      </c>
      <c r="S253" s="3">
        <f>SUM(Table3[[#This Row],[CNA Hours]], Table3[[#This Row],[NA TR Hours]], Table3[[#This Row],[Med Aide/Tech Hours]])</f>
        <v>132.0888888888889</v>
      </c>
      <c r="T253" s="3">
        <v>112.02222222222223</v>
      </c>
      <c r="U253" s="3">
        <v>0</v>
      </c>
      <c r="V253" s="3">
        <v>20.066666666666666</v>
      </c>
      <c r="W253" s="3">
        <f>SUM(Table3[[#This Row],[RN Hours Contract]:[Med Aide Hours Contract]])</f>
        <v>8.1611111111111114</v>
      </c>
      <c r="X253" s="3">
        <v>0.19444444444444445</v>
      </c>
      <c r="Y253" s="3">
        <v>0</v>
      </c>
      <c r="Z253" s="3">
        <v>0</v>
      </c>
      <c r="AA253" s="3">
        <v>2.911111111111111</v>
      </c>
      <c r="AB253" s="3">
        <v>0</v>
      </c>
      <c r="AC253" s="3">
        <v>5.0555555555555554</v>
      </c>
      <c r="AD253" s="3">
        <v>0</v>
      </c>
      <c r="AE253" s="3">
        <v>0</v>
      </c>
      <c r="AF253" t="s">
        <v>251</v>
      </c>
      <c r="AG253" s="13">
        <v>4</v>
      </c>
      <c r="AQ253"/>
    </row>
    <row r="254" spans="1:43" x14ac:dyDescent="0.2">
      <c r="A254" t="s">
        <v>273</v>
      </c>
      <c r="B254" t="s">
        <v>523</v>
      </c>
      <c r="C254" t="s">
        <v>688</v>
      </c>
      <c r="D254" t="s">
        <v>810</v>
      </c>
      <c r="E254" s="3">
        <v>76.822222222222223</v>
      </c>
      <c r="F254" s="3">
        <f>Table3[[#This Row],[Total Hours Nurse Staffing]]/Table3[[#This Row],[MDS Census]]</f>
        <v>3.3535449811975697</v>
      </c>
      <c r="G254" s="3">
        <f>Table3[[#This Row],[Total Direct Care Staff Hours]]/Table3[[#This Row],[MDS Census]]</f>
        <v>3.0447873879085909</v>
      </c>
      <c r="H254" s="3">
        <f>Table3[[#This Row],[Total RN Hours (w/ Admin, DON)]]/Table3[[#This Row],[MDS Census]]</f>
        <v>0.4627176742840613</v>
      </c>
      <c r="I254" s="3">
        <f>Table3[[#This Row],[RN Hours (excl. Admin, DON)]]/Table3[[#This Row],[MDS Census]]</f>
        <v>0.30122649696268439</v>
      </c>
      <c r="J254" s="3">
        <f t="shared" si="4"/>
        <v>257.62677777777776</v>
      </c>
      <c r="K254" s="3">
        <f>SUM(Table3[[#This Row],[RN Hours (excl. Admin, DON)]], Table3[[#This Row],[LPN Hours (excl. Admin)]], Table3[[#This Row],[CNA Hours]], Table3[[#This Row],[NA TR Hours]], Table3[[#This Row],[Med Aide/Tech Hours]])</f>
        <v>233.90733333333333</v>
      </c>
      <c r="L254" s="3">
        <f>SUM(Table3[[#This Row],[RN Hours (excl. Admin, DON)]:[RN DON Hours]])</f>
        <v>35.546999999999997</v>
      </c>
      <c r="M254" s="3">
        <v>23.140888888888888</v>
      </c>
      <c r="N254" s="3">
        <v>6.8061111111111119</v>
      </c>
      <c r="O254" s="3">
        <v>5.6</v>
      </c>
      <c r="P254" s="3">
        <f>SUM(Table3[[#This Row],[LPN Hours (excl. Admin)]:[LPN Admin Hours]])</f>
        <v>82.814444444444447</v>
      </c>
      <c r="Q254" s="3">
        <v>71.501111111111115</v>
      </c>
      <c r="R254" s="3">
        <v>11.313333333333331</v>
      </c>
      <c r="S254" s="3">
        <f>SUM(Table3[[#This Row],[CNA Hours]], Table3[[#This Row],[NA TR Hours]], Table3[[#This Row],[Med Aide/Tech Hours]])</f>
        <v>139.26533333333333</v>
      </c>
      <c r="T254" s="3">
        <v>133.29166666666666</v>
      </c>
      <c r="U254" s="3">
        <v>0</v>
      </c>
      <c r="V254" s="3">
        <v>5.9736666666666656</v>
      </c>
      <c r="W254" s="3">
        <f>SUM(Table3[[#This Row],[RN Hours Contract]:[Med Aide Hours Contract]])</f>
        <v>0</v>
      </c>
      <c r="X254" s="3">
        <v>0</v>
      </c>
      <c r="Y254" s="3">
        <v>0</v>
      </c>
      <c r="Z254" s="3">
        <v>0</v>
      </c>
      <c r="AA254" s="3">
        <v>0</v>
      </c>
      <c r="AB254" s="3">
        <v>0</v>
      </c>
      <c r="AC254" s="3">
        <v>0</v>
      </c>
      <c r="AD254" s="3">
        <v>0</v>
      </c>
      <c r="AE254" s="3">
        <v>0</v>
      </c>
      <c r="AF254" t="s">
        <v>252</v>
      </c>
      <c r="AG254" s="13">
        <v>4</v>
      </c>
      <c r="AQ254"/>
    </row>
    <row r="255" spans="1:43" x14ac:dyDescent="0.2">
      <c r="A255" t="s">
        <v>273</v>
      </c>
      <c r="B255" t="s">
        <v>524</v>
      </c>
      <c r="C255" t="s">
        <v>668</v>
      </c>
      <c r="D255" t="s">
        <v>714</v>
      </c>
      <c r="E255" s="3">
        <v>19.477777777777778</v>
      </c>
      <c r="F255" s="3">
        <f>Table3[[#This Row],[Total Hours Nurse Staffing]]/Table3[[#This Row],[MDS Census]]</f>
        <v>5.7707586993725037</v>
      </c>
      <c r="G255" s="3">
        <f>Table3[[#This Row],[Total Direct Care Staff Hours]]/Table3[[#This Row],[MDS Census]]</f>
        <v>5.1875527666856813</v>
      </c>
      <c r="H255" s="3">
        <f>Table3[[#This Row],[Total RN Hours (w/ Admin, DON)]]/Table3[[#This Row],[MDS Census]]</f>
        <v>0.94456360524814598</v>
      </c>
      <c r="I255" s="3">
        <f>Table3[[#This Row],[RN Hours (excl. Admin, DON)]]/Table3[[#This Row],[MDS Census]]</f>
        <v>0.36135767256132345</v>
      </c>
      <c r="J255" s="3">
        <f t="shared" si="4"/>
        <v>112.40155555555555</v>
      </c>
      <c r="K255" s="3">
        <f>SUM(Table3[[#This Row],[RN Hours (excl. Admin, DON)]], Table3[[#This Row],[LPN Hours (excl. Admin)]], Table3[[#This Row],[CNA Hours]], Table3[[#This Row],[NA TR Hours]], Table3[[#This Row],[Med Aide/Tech Hours]])</f>
        <v>101.042</v>
      </c>
      <c r="L255" s="3">
        <f>SUM(Table3[[#This Row],[RN Hours (excl. Admin, DON)]:[RN DON Hours]])</f>
        <v>18.398</v>
      </c>
      <c r="M255" s="3">
        <v>7.0384444444444449</v>
      </c>
      <c r="N255" s="3">
        <v>7.4484444444444442</v>
      </c>
      <c r="O255" s="3">
        <v>3.911111111111111</v>
      </c>
      <c r="P255" s="3">
        <f>SUM(Table3[[#This Row],[LPN Hours (excl. Admin)]:[LPN Admin Hours]])</f>
        <v>24.192888888888891</v>
      </c>
      <c r="Q255" s="3">
        <v>24.192888888888891</v>
      </c>
      <c r="R255" s="3">
        <v>0</v>
      </c>
      <c r="S255" s="3">
        <f>SUM(Table3[[#This Row],[CNA Hours]], Table3[[#This Row],[NA TR Hours]], Table3[[#This Row],[Med Aide/Tech Hours]])</f>
        <v>69.810666666666663</v>
      </c>
      <c r="T255" s="3">
        <v>53.766888888888893</v>
      </c>
      <c r="U255" s="3">
        <v>0</v>
      </c>
      <c r="V255" s="3">
        <v>16.043777777777777</v>
      </c>
      <c r="W255" s="3">
        <f>SUM(Table3[[#This Row],[RN Hours Contract]:[Med Aide Hours Contract]])</f>
        <v>12.091111111111111</v>
      </c>
      <c r="X255" s="3">
        <v>0.10555555555555556</v>
      </c>
      <c r="Y255" s="3">
        <v>2.2388888888888889</v>
      </c>
      <c r="Z255" s="3">
        <v>0</v>
      </c>
      <c r="AA255" s="3">
        <v>1.5944444444444446</v>
      </c>
      <c r="AB255" s="3">
        <v>0</v>
      </c>
      <c r="AC255" s="3">
        <v>8.1522222222222229</v>
      </c>
      <c r="AD255" s="3">
        <v>0</v>
      </c>
      <c r="AE255" s="3">
        <v>0</v>
      </c>
      <c r="AF255" t="s">
        <v>253</v>
      </c>
      <c r="AG255" s="13">
        <v>4</v>
      </c>
      <c r="AQ255"/>
    </row>
    <row r="256" spans="1:43" x14ac:dyDescent="0.2">
      <c r="A256" t="s">
        <v>273</v>
      </c>
      <c r="B256" t="s">
        <v>525</v>
      </c>
      <c r="C256" t="s">
        <v>563</v>
      </c>
      <c r="D256" t="s">
        <v>694</v>
      </c>
      <c r="E256" s="3">
        <v>40.411111111111111</v>
      </c>
      <c r="F256" s="3">
        <f>Table3[[#This Row],[Total Hours Nurse Staffing]]/Table3[[#This Row],[MDS Census]]</f>
        <v>4.0498267803134453</v>
      </c>
      <c r="G256" s="3">
        <f>Table3[[#This Row],[Total Direct Care Staff Hours]]/Table3[[#This Row],[MDS Census]]</f>
        <v>3.4840775364311249</v>
      </c>
      <c r="H256" s="3">
        <f>Table3[[#This Row],[Total RN Hours (w/ Admin, DON)]]/Table3[[#This Row],[MDS Census]]</f>
        <v>1.0356722573549628</v>
      </c>
      <c r="I256" s="3">
        <f>Table3[[#This Row],[RN Hours (excl. Admin, DON)]]/Table3[[#This Row],[MDS Census]]</f>
        <v>0.49852075886719821</v>
      </c>
      <c r="J256" s="3">
        <f t="shared" si="4"/>
        <v>163.65800000000002</v>
      </c>
      <c r="K256" s="3">
        <f>SUM(Table3[[#This Row],[RN Hours (excl. Admin, DON)]], Table3[[#This Row],[LPN Hours (excl. Admin)]], Table3[[#This Row],[CNA Hours]], Table3[[#This Row],[NA TR Hours]], Table3[[#This Row],[Med Aide/Tech Hours]])</f>
        <v>140.79544444444446</v>
      </c>
      <c r="L256" s="3">
        <f>SUM(Table3[[#This Row],[RN Hours (excl. Admin, DON)]:[RN DON Hours]])</f>
        <v>41.852666666666664</v>
      </c>
      <c r="M256" s="3">
        <v>20.145777777777777</v>
      </c>
      <c r="N256" s="3">
        <v>16.65688888888889</v>
      </c>
      <c r="O256" s="3">
        <v>5.05</v>
      </c>
      <c r="P256" s="3">
        <f>SUM(Table3[[#This Row],[LPN Hours (excl. Admin)]:[LPN Admin Hours]])</f>
        <v>51.073777777777778</v>
      </c>
      <c r="Q256" s="3">
        <v>49.918111111111109</v>
      </c>
      <c r="R256" s="3">
        <v>1.1556666666666666</v>
      </c>
      <c r="S256" s="3">
        <f>SUM(Table3[[#This Row],[CNA Hours]], Table3[[#This Row],[NA TR Hours]], Table3[[#This Row],[Med Aide/Tech Hours]])</f>
        <v>70.731555555555559</v>
      </c>
      <c r="T256" s="3">
        <v>56.964444444444446</v>
      </c>
      <c r="U256" s="3">
        <v>0</v>
      </c>
      <c r="V256" s="3">
        <v>13.767111111111111</v>
      </c>
      <c r="W256" s="3">
        <f>SUM(Table3[[#This Row],[RN Hours Contract]:[Med Aide Hours Contract]])</f>
        <v>0</v>
      </c>
      <c r="X256" s="3">
        <v>0</v>
      </c>
      <c r="Y256" s="3">
        <v>0</v>
      </c>
      <c r="Z256" s="3">
        <v>0</v>
      </c>
      <c r="AA256" s="3">
        <v>0</v>
      </c>
      <c r="AB256" s="3">
        <v>0</v>
      </c>
      <c r="AC256" s="3">
        <v>0</v>
      </c>
      <c r="AD256" s="3">
        <v>0</v>
      </c>
      <c r="AE256" s="3">
        <v>0</v>
      </c>
      <c r="AF256" t="s">
        <v>254</v>
      </c>
      <c r="AG256" s="13">
        <v>4</v>
      </c>
      <c r="AQ256"/>
    </row>
    <row r="257" spans="1:43" x14ac:dyDescent="0.2">
      <c r="A257" t="s">
        <v>273</v>
      </c>
      <c r="B257" t="s">
        <v>526</v>
      </c>
      <c r="C257" t="s">
        <v>602</v>
      </c>
      <c r="D257" t="s">
        <v>706</v>
      </c>
      <c r="E257" s="3">
        <v>26.211111111111112</v>
      </c>
      <c r="F257" s="3">
        <f>Table3[[#This Row],[Total Hours Nurse Staffing]]/Table3[[#This Row],[MDS Census]]</f>
        <v>5.8895379398050016</v>
      </c>
      <c r="G257" s="3">
        <f>Table3[[#This Row],[Total Direct Care Staff Hours]]/Table3[[#This Row],[MDS Census]]</f>
        <v>5.2905553200508688</v>
      </c>
      <c r="H257" s="3">
        <f>Table3[[#This Row],[Total RN Hours (w/ Admin, DON)]]/Table3[[#This Row],[MDS Census]]</f>
        <v>1.599537939805002</v>
      </c>
      <c r="I257" s="3">
        <f>Table3[[#This Row],[RN Hours (excl. Admin, DON)]]/Table3[[#This Row],[MDS Census]]</f>
        <v>1.000555320050869</v>
      </c>
      <c r="J257" s="3">
        <f t="shared" si="4"/>
        <v>154.37133333333333</v>
      </c>
      <c r="K257" s="3">
        <f>SUM(Table3[[#This Row],[RN Hours (excl. Admin, DON)]], Table3[[#This Row],[LPN Hours (excl. Admin)]], Table3[[#This Row],[CNA Hours]], Table3[[#This Row],[NA TR Hours]], Table3[[#This Row],[Med Aide/Tech Hours]])</f>
        <v>138.67133333333334</v>
      </c>
      <c r="L257" s="3">
        <f>SUM(Table3[[#This Row],[RN Hours (excl. Admin, DON)]:[RN DON Hours]])</f>
        <v>41.925666666666665</v>
      </c>
      <c r="M257" s="3">
        <v>26.225666666666665</v>
      </c>
      <c r="N257" s="3">
        <v>10.188888888888888</v>
      </c>
      <c r="O257" s="3">
        <v>5.5111111111111111</v>
      </c>
      <c r="P257" s="3">
        <f>SUM(Table3[[#This Row],[LPN Hours (excl. Admin)]:[LPN Admin Hours]])</f>
        <v>47.574444444444445</v>
      </c>
      <c r="Q257" s="3">
        <v>47.574444444444445</v>
      </c>
      <c r="R257" s="3">
        <v>0</v>
      </c>
      <c r="S257" s="3">
        <f>SUM(Table3[[#This Row],[CNA Hours]], Table3[[#This Row],[NA TR Hours]], Table3[[#This Row],[Med Aide/Tech Hours]])</f>
        <v>64.871222222222215</v>
      </c>
      <c r="T257" s="3">
        <v>64.871222222222215</v>
      </c>
      <c r="U257" s="3">
        <v>0</v>
      </c>
      <c r="V257" s="3">
        <v>0</v>
      </c>
      <c r="W257" s="3">
        <f>SUM(Table3[[#This Row],[RN Hours Contract]:[Med Aide Hours Contract]])</f>
        <v>0</v>
      </c>
      <c r="X257" s="3">
        <v>0</v>
      </c>
      <c r="Y257" s="3">
        <v>0</v>
      </c>
      <c r="Z257" s="3">
        <v>0</v>
      </c>
      <c r="AA257" s="3">
        <v>0</v>
      </c>
      <c r="AB257" s="3">
        <v>0</v>
      </c>
      <c r="AC257" s="3">
        <v>0</v>
      </c>
      <c r="AD257" s="3">
        <v>0</v>
      </c>
      <c r="AE257" s="3">
        <v>0</v>
      </c>
      <c r="AF257" t="s">
        <v>255</v>
      </c>
      <c r="AG257" s="13">
        <v>4</v>
      </c>
      <c r="AQ257"/>
    </row>
    <row r="258" spans="1:43" x14ac:dyDescent="0.2">
      <c r="A258" t="s">
        <v>273</v>
      </c>
      <c r="B258" t="s">
        <v>527</v>
      </c>
      <c r="C258" t="s">
        <v>563</v>
      </c>
      <c r="D258" t="s">
        <v>694</v>
      </c>
      <c r="E258" s="3">
        <v>53.155555555555559</v>
      </c>
      <c r="F258" s="3">
        <f>Table3[[#This Row],[Total Hours Nurse Staffing]]/Table3[[#This Row],[MDS Census]]</f>
        <v>3.3200271739130436</v>
      </c>
      <c r="G258" s="3">
        <f>Table3[[#This Row],[Total Direct Care Staff Hours]]/Table3[[#This Row],[MDS Census]]</f>
        <v>3.1369669732441468</v>
      </c>
      <c r="H258" s="3">
        <f>Table3[[#This Row],[Total RN Hours (w/ Admin, DON)]]/Table3[[#This Row],[MDS Census]]</f>
        <v>0.39407608695652169</v>
      </c>
      <c r="I258" s="3">
        <f>Table3[[#This Row],[RN Hours (excl. Admin, DON)]]/Table3[[#This Row],[MDS Census]]</f>
        <v>0.22888795986622071</v>
      </c>
      <c r="J258" s="3">
        <f t="shared" si="4"/>
        <v>176.47788888888891</v>
      </c>
      <c r="K258" s="3">
        <f>SUM(Table3[[#This Row],[RN Hours (excl. Admin, DON)]], Table3[[#This Row],[LPN Hours (excl. Admin)]], Table3[[#This Row],[CNA Hours]], Table3[[#This Row],[NA TR Hours]], Table3[[#This Row],[Med Aide/Tech Hours]])</f>
        <v>166.74722222222221</v>
      </c>
      <c r="L258" s="3">
        <f>SUM(Table3[[#This Row],[RN Hours (excl. Admin, DON)]:[RN DON Hours]])</f>
        <v>20.947333333333333</v>
      </c>
      <c r="M258" s="3">
        <v>12.166666666666666</v>
      </c>
      <c r="N258" s="3">
        <v>4.958444444444444</v>
      </c>
      <c r="O258" s="3">
        <v>3.8222222222222224</v>
      </c>
      <c r="P258" s="3">
        <f>SUM(Table3[[#This Row],[LPN Hours (excl. Admin)]:[LPN Admin Hours]])</f>
        <v>45.097222222222229</v>
      </c>
      <c r="Q258" s="3">
        <v>44.147222222222226</v>
      </c>
      <c r="R258" s="3">
        <v>0.95</v>
      </c>
      <c r="S258" s="3">
        <f>SUM(Table3[[#This Row],[CNA Hours]], Table3[[#This Row],[NA TR Hours]], Table3[[#This Row],[Med Aide/Tech Hours]])</f>
        <v>110.43333333333334</v>
      </c>
      <c r="T258" s="3">
        <v>94.38333333333334</v>
      </c>
      <c r="U258" s="3">
        <v>5.4638888888888886</v>
      </c>
      <c r="V258" s="3">
        <v>10.58611111111111</v>
      </c>
      <c r="W258" s="3">
        <f>SUM(Table3[[#This Row],[RN Hours Contract]:[Med Aide Hours Contract]])</f>
        <v>23.322222222222223</v>
      </c>
      <c r="X258" s="3">
        <v>4.6305555555555555</v>
      </c>
      <c r="Y258" s="3">
        <v>0</v>
      </c>
      <c r="Z258" s="3">
        <v>0</v>
      </c>
      <c r="AA258" s="3">
        <v>8.6888888888888882</v>
      </c>
      <c r="AB258" s="3">
        <v>0</v>
      </c>
      <c r="AC258" s="3">
        <v>8.0638888888888882</v>
      </c>
      <c r="AD258" s="3">
        <v>0</v>
      </c>
      <c r="AE258" s="3">
        <v>1.9388888888888889</v>
      </c>
      <c r="AF258" t="s">
        <v>256</v>
      </c>
      <c r="AG258" s="13">
        <v>4</v>
      </c>
      <c r="AQ258"/>
    </row>
    <row r="259" spans="1:43" x14ac:dyDescent="0.2">
      <c r="A259" t="s">
        <v>273</v>
      </c>
      <c r="B259" t="s">
        <v>528</v>
      </c>
      <c r="C259" t="s">
        <v>559</v>
      </c>
      <c r="D259" t="s">
        <v>796</v>
      </c>
      <c r="E259" s="3">
        <v>64.266666666666666</v>
      </c>
      <c r="F259" s="3">
        <f>Table3[[#This Row],[Total Hours Nurse Staffing]]/Table3[[#This Row],[MDS Census]]</f>
        <v>3.2268170816044264</v>
      </c>
      <c r="G259" s="3">
        <f>Table3[[#This Row],[Total Direct Care Staff Hours]]/Table3[[#This Row],[MDS Census]]</f>
        <v>2.8894813278008296</v>
      </c>
      <c r="H259" s="3">
        <f>Table3[[#This Row],[Total RN Hours (w/ Admin, DON)]]/Table3[[#This Row],[MDS Census]]</f>
        <v>0.43702282157676359</v>
      </c>
      <c r="I259" s="3">
        <f>Table3[[#This Row],[RN Hours (excl. Admin, DON)]]/Table3[[#This Row],[MDS Census]]</f>
        <v>0.18489799446749655</v>
      </c>
      <c r="J259" s="3">
        <f t="shared" si="4"/>
        <v>207.37677777777779</v>
      </c>
      <c r="K259" s="3">
        <f>SUM(Table3[[#This Row],[RN Hours (excl. Admin, DON)]], Table3[[#This Row],[LPN Hours (excl. Admin)]], Table3[[#This Row],[CNA Hours]], Table3[[#This Row],[NA TR Hours]], Table3[[#This Row],[Med Aide/Tech Hours]])</f>
        <v>185.69733333333332</v>
      </c>
      <c r="L259" s="3">
        <f>SUM(Table3[[#This Row],[RN Hours (excl. Admin, DON)]:[RN DON Hours]])</f>
        <v>28.086000000000006</v>
      </c>
      <c r="M259" s="3">
        <v>11.882777777777779</v>
      </c>
      <c r="N259" s="3">
        <v>10.514333333333335</v>
      </c>
      <c r="O259" s="3">
        <v>5.6888888888888891</v>
      </c>
      <c r="P259" s="3">
        <f>SUM(Table3[[#This Row],[LPN Hours (excl. Admin)]:[LPN Admin Hours]])</f>
        <v>63.019888888888886</v>
      </c>
      <c r="Q259" s="3">
        <v>57.543666666666667</v>
      </c>
      <c r="R259" s="3">
        <v>5.4762222222222219</v>
      </c>
      <c r="S259" s="3">
        <f>SUM(Table3[[#This Row],[CNA Hours]], Table3[[#This Row],[NA TR Hours]], Table3[[#This Row],[Med Aide/Tech Hours]])</f>
        <v>116.27088888888889</v>
      </c>
      <c r="T259" s="3">
        <v>113.44333333333333</v>
      </c>
      <c r="U259" s="3">
        <v>0</v>
      </c>
      <c r="V259" s="3">
        <v>2.827555555555556</v>
      </c>
      <c r="W259" s="3">
        <f>SUM(Table3[[#This Row],[RN Hours Contract]:[Med Aide Hours Contract]])</f>
        <v>0</v>
      </c>
      <c r="X259" s="3">
        <v>0</v>
      </c>
      <c r="Y259" s="3">
        <v>0</v>
      </c>
      <c r="Z259" s="3">
        <v>0</v>
      </c>
      <c r="AA259" s="3">
        <v>0</v>
      </c>
      <c r="AB259" s="3">
        <v>0</v>
      </c>
      <c r="AC259" s="3">
        <v>0</v>
      </c>
      <c r="AD259" s="3">
        <v>0</v>
      </c>
      <c r="AE259" s="3">
        <v>0</v>
      </c>
      <c r="AF259" t="s">
        <v>257</v>
      </c>
      <c r="AG259" s="13">
        <v>4</v>
      </c>
      <c r="AQ259"/>
    </row>
    <row r="260" spans="1:43" x14ac:dyDescent="0.2">
      <c r="A260" t="s">
        <v>273</v>
      </c>
      <c r="B260" t="s">
        <v>529</v>
      </c>
      <c r="C260" t="s">
        <v>602</v>
      </c>
      <c r="D260" t="s">
        <v>706</v>
      </c>
      <c r="E260" s="3">
        <v>57.722222222222221</v>
      </c>
      <c r="F260" s="3">
        <f>Table3[[#This Row],[Total Hours Nurse Staffing]]/Table3[[#This Row],[MDS Census]]</f>
        <v>3.9655091434071221</v>
      </c>
      <c r="G260" s="3">
        <f>Table3[[#This Row],[Total Direct Care Staff Hours]]/Table3[[#This Row],[MDS Census]]</f>
        <v>3.5280384985563038</v>
      </c>
      <c r="H260" s="3">
        <f>Table3[[#This Row],[Total RN Hours (w/ Admin, DON)]]/Table3[[#This Row],[MDS Census]]</f>
        <v>1.0236015399422522</v>
      </c>
      <c r="I260" s="3">
        <f>Table3[[#This Row],[RN Hours (excl. Admin, DON)]]/Table3[[#This Row],[MDS Census]]</f>
        <v>0.71763618864292589</v>
      </c>
      <c r="J260" s="3">
        <f t="shared" si="4"/>
        <v>228.898</v>
      </c>
      <c r="K260" s="3">
        <f>SUM(Table3[[#This Row],[RN Hours (excl. Admin, DON)]], Table3[[#This Row],[LPN Hours (excl. Admin)]], Table3[[#This Row],[CNA Hours]], Table3[[#This Row],[NA TR Hours]], Table3[[#This Row],[Med Aide/Tech Hours]])</f>
        <v>203.64622222222221</v>
      </c>
      <c r="L260" s="3">
        <f>SUM(Table3[[#This Row],[RN Hours (excl. Admin, DON)]:[RN DON Hours]])</f>
        <v>59.084555555555553</v>
      </c>
      <c r="M260" s="3">
        <v>41.423555555555552</v>
      </c>
      <c r="N260" s="3">
        <v>12.638777777777777</v>
      </c>
      <c r="O260" s="3">
        <v>5.0222222222222221</v>
      </c>
      <c r="P260" s="3">
        <f>SUM(Table3[[#This Row],[LPN Hours (excl. Admin)]:[LPN Admin Hours]])</f>
        <v>53.995222222222225</v>
      </c>
      <c r="Q260" s="3">
        <v>46.404444444444444</v>
      </c>
      <c r="R260" s="3">
        <v>7.5907777777777774</v>
      </c>
      <c r="S260" s="3">
        <f>SUM(Table3[[#This Row],[CNA Hours]], Table3[[#This Row],[NA TR Hours]], Table3[[#This Row],[Med Aide/Tech Hours]])</f>
        <v>115.81822222222222</v>
      </c>
      <c r="T260" s="3">
        <v>99.048333333333332</v>
      </c>
      <c r="U260" s="3">
        <v>0</v>
      </c>
      <c r="V260" s="3">
        <v>16.76988888888889</v>
      </c>
      <c r="W260" s="3">
        <f>SUM(Table3[[#This Row],[RN Hours Contract]:[Med Aide Hours Contract]])</f>
        <v>0</v>
      </c>
      <c r="X260" s="3">
        <v>0</v>
      </c>
      <c r="Y260" s="3">
        <v>0</v>
      </c>
      <c r="Z260" s="3">
        <v>0</v>
      </c>
      <c r="AA260" s="3">
        <v>0</v>
      </c>
      <c r="AB260" s="3">
        <v>0</v>
      </c>
      <c r="AC260" s="3">
        <v>0</v>
      </c>
      <c r="AD260" s="3">
        <v>0</v>
      </c>
      <c r="AE260" s="3">
        <v>0</v>
      </c>
      <c r="AF260" t="s">
        <v>258</v>
      </c>
      <c r="AG260" s="13">
        <v>4</v>
      </c>
      <c r="AQ260"/>
    </row>
    <row r="261" spans="1:43" x14ac:dyDescent="0.2">
      <c r="A261" t="s">
        <v>273</v>
      </c>
      <c r="B261" t="s">
        <v>530</v>
      </c>
      <c r="C261" t="s">
        <v>613</v>
      </c>
      <c r="D261" t="s">
        <v>699</v>
      </c>
      <c r="E261" s="3">
        <v>83.666666666666671</v>
      </c>
      <c r="F261" s="3">
        <f>Table3[[#This Row],[Total Hours Nurse Staffing]]/Table3[[#This Row],[MDS Census]]</f>
        <v>5.774701195219123</v>
      </c>
      <c r="G261" s="3">
        <f>Table3[[#This Row],[Total Direct Care Staff Hours]]/Table3[[#This Row],[MDS Census]]</f>
        <v>5.4670318725099598</v>
      </c>
      <c r="H261" s="3">
        <f>Table3[[#This Row],[Total RN Hours (w/ Admin, DON)]]/Table3[[#This Row],[MDS Census]]</f>
        <v>1.3925298804780877</v>
      </c>
      <c r="I261" s="3">
        <f>Table3[[#This Row],[RN Hours (excl. Admin, DON)]]/Table3[[#This Row],[MDS Census]]</f>
        <v>1.0848605577689243</v>
      </c>
      <c r="J261" s="3">
        <f t="shared" si="4"/>
        <v>483.15</v>
      </c>
      <c r="K261" s="3">
        <f>SUM(Table3[[#This Row],[RN Hours (excl. Admin, DON)]], Table3[[#This Row],[LPN Hours (excl. Admin)]], Table3[[#This Row],[CNA Hours]], Table3[[#This Row],[NA TR Hours]], Table3[[#This Row],[Med Aide/Tech Hours]])</f>
        <v>457.40833333333336</v>
      </c>
      <c r="L261" s="3">
        <f>SUM(Table3[[#This Row],[RN Hours (excl. Admin, DON)]:[RN DON Hours]])</f>
        <v>116.50833333333334</v>
      </c>
      <c r="M261" s="3">
        <v>90.766666666666666</v>
      </c>
      <c r="N261" s="3">
        <v>20.255555555555556</v>
      </c>
      <c r="O261" s="3">
        <v>5.4861111111111107</v>
      </c>
      <c r="P261" s="3">
        <f>SUM(Table3[[#This Row],[LPN Hours (excl. Admin)]:[LPN Admin Hours]])</f>
        <v>67.430555555555557</v>
      </c>
      <c r="Q261" s="3">
        <v>67.430555555555557</v>
      </c>
      <c r="R261" s="3">
        <v>0</v>
      </c>
      <c r="S261" s="3">
        <f>SUM(Table3[[#This Row],[CNA Hours]], Table3[[#This Row],[NA TR Hours]], Table3[[#This Row],[Med Aide/Tech Hours]])</f>
        <v>299.21111111111111</v>
      </c>
      <c r="T261" s="3">
        <v>287.74722222222221</v>
      </c>
      <c r="U261" s="3">
        <v>0</v>
      </c>
      <c r="V261" s="3">
        <v>11.463888888888889</v>
      </c>
      <c r="W261" s="3">
        <f>SUM(Table3[[#This Row],[RN Hours Contract]:[Med Aide Hours Contract]])</f>
        <v>0</v>
      </c>
      <c r="X261" s="3">
        <v>0</v>
      </c>
      <c r="Y261" s="3">
        <v>0</v>
      </c>
      <c r="Z261" s="3">
        <v>0</v>
      </c>
      <c r="AA261" s="3">
        <v>0</v>
      </c>
      <c r="AB261" s="3">
        <v>0</v>
      </c>
      <c r="AC261" s="3">
        <v>0</v>
      </c>
      <c r="AD261" s="3">
        <v>0</v>
      </c>
      <c r="AE261" s="3">
        <v>0</v>
      </c>
      <c r="AF261" t="s">
        <v>259</v>
      </c>
      <c r="AG261" s="13">
        <v>4</v>
      </c>
      <c r="AQ261"/>
    </row>
    <row r="262" spans="1:43" x14ac:dyDescent="0.2">
      <c r="A262" t="s">
        <v>273</v>
      </c>
      <c r="B262" t="s">
        <v>531</v>
      </c>
      <c r="C262" t="s">
        <v>689</v>
      </c>
      <c r="D262" t="s">
        <v>759</v>
      </c>
      <c r="E262" s="3">
        <v>68.477777777777774</v>
      </c>
      <c r="F262" s="3">
        <f>Table3[[#This Row],[Total Hours Nurse Staffing]]/Table3[[#This Row],[MDS Census]]</f>
        <v>5.1780788576991723</v>
      </c>
      <c r="G262" s="3">
        <f>Table3[[#This Row],[Total Direct Care Staff Hours]]/Table3[[#This Row],[MDS Census]]</f>
        <v>4.947347071231543</v>
      </c>
      <c r="H262" s="3">
        <f>Table3[[#This Row],[Total RN Hours (w/ Admin, DON)]]/Table3[[#This Row],[MDS Census]]</f>
        <v>1.2085429174103521</v>
      </c>
      <c r="I262" s="3">
        <f>Table3[[#This Row],[RN Hours (excl. Admin, DON)]]/Table3[[#This Row],[MDS Census]]</f>
        <v>0.97781113094272265</v>
      </c>
      <c r="J262" s="3">
        <f t="shared" si="4"/>
        <v>354.58333333333331</v>
      </c>
      <c r="K262" s="3">
        <f>SUM(Table3[[#This Row],[RN Hours (excl. Admin, DON)]], Table3[[#This Row],[LPN Hours (excl. Admin)]], Table3[[#This Row],[CNA Hours]], Table3[[#This Row],[NA TR Hours]], Table3[[#This Row],[Med Aide/Tech Hours]])</f>
        <v>338.7833333333333</v>
      </c>
      <c r="L262" s="3">
        <f>SUM(Table3[[#This Row],[RN Hours (excl. Admin, DON)]:[RN DON Hours]])</f>
        <v>82.758333333333326</v>
      </c>
      <c r="M262" s="3">
        <v>66.958333333333329</v>
      </c>
      <c r="N262" s="3">
        <v>10.308333333333334</v>
      </c>
      <c r="O262" s="3">
        <v>5.4916666666666663</v>
      </c>
      <c r="P262" s="3">
        <f>SUM(Table3[[#This Row],[LPN Hours (excl. Admin)]:[LPN Admin Hours]])</f>
        <v>50.013888888888886</v>
      </c>
      <c r="Q262" s="3">
        <v>50.013888888888886</v>
      </c>
      <c r="R262" s="3">
        <v>0</v>
      </c>
      <c r="S262" s="3">
        <f>SUM(Table3[[#This Row],[CNA Hours]], Table3[[#This Row],[NA TR Hours]], Table3[[#This Row],[Med Aide/Tech Hours]])</f>
        <v>221.8111111111111</v>
      </c>
      <c r="T262" s="3">
        <v>221.8111111111111</v>
      </c>
      <c r="U262" s="3">
        <v>0</v>
      </c>
      <c r="V262" s="3">
        <v>0</v>
      </c>
      <c r="W262" s="3">
        <f>SUM(Table3[[#This Row],[RN Hours Contract]:[Med Aide Hours Contract]])</f>
        <v>159.39444444444445</v>
      </c>
      <c r="X262" s="3">
        <v>44.35</v>
      </c>
      <c r="Y262" s="3">
        <v>0</v>
      </c>
      <c r="Z262" s="3">
        <v>0</v>
      </c>
      <c r="AA262" s="3">
        <v>12.802777777777777</v>
      </c>
      <c r="AB262" s="3">
        <v>0</v>
      </c>
      <c r="AC262" s="3">
        <v>102.24166666666666</v>
      </c>
      <c r="AD262" s="3">
        <v>0</v>
      </c>
      <c r="AE262" s="3">
        <v>0</v>
      </c>
      <c r="AF262" t="s">
        <v>260</v>
      </c>
      <c r="AG262" s="13">
        <v>4</v>
      </c>
      <c r="AQ262"/>
    </row>
    <row r="263" spans="1:43" x14ac:dyDescent="0.2">
      <c r="A263" t="s">
        <v>273</v>
      </c>
      <c r="B263" t="s">
        <v>532</v>
      </c>
      <c r="C263" t="s">
        <v>690</v>
      </c>
      <c r="D263" t="s">
        <v>782</v>
      </c>
      <c r="E263" s="3">
        <v>92.344444444444449</v>
      </c>
      <c r="F263" s="3">
        <f>Table3[[#This Row],[Total Hours Nurse Staffing]]/Table3[[#This Row],[MDS Census]]</f>
        <v>6.8190711105763446</v>
      </c>
      <c r="G263" s="3">
        <f>Table3[[#This Row],[Total Direct Care Staff Hours]]/Table3[[#This Row],[MDS Census]]</f>
        <v>6.3237336060642519</v>
      </c>
      <c r="H263" s="3">
        <f>Table3[[#This Row],[Total RN Hours (w/ Admin, DON)]]/Table3[[#This Row],[MDS Census]]</f>
        <v>1.3607929250391047</v>
      </c>
      <c r="I263" s="3">
        <f>Table3[[#This Row],[RN Hours (excl. Admin, DON)]]/Table3[[#This Row],[MDS Census]]</f>
        <v>0.86545542052701241</v>
      </c>
      <c r="J263" s="3">
        <f t="shared" si="4"/>
        <v>629.70333333333338</v>
      </c>
      <c r="K263" s="3">
        <f>SUM(Table3[[#This Row],[RN Hours (excl. Admin, DON)]], Table3[[#This Row],[LPN Hours (excl. Admin)]], Table3[[#This Row],[CNA Hours]], Table3[[#This Row],[NA TR Hours]], Table3[[#This Row],[Med Aide/Tech Hours]])</f>
        <v>583.9616666666667</v>
      </c>
      <c r="L263" s="3">
        <f>SUM(Table3[[#This Row],[RN Hours (excl. Admin, DON)]:[RN DON Hours]])</f>
        <v>125.66166666666666</v>
      </c>
      <c r="M263" s="3">
        <v>79.92</v>
      </c>
      <c r="N263" s="3">
        <v>40.391666666666666</v>
      </c>
      <c r="O263" s="3">
        <v>5.35</v>
      </c>
      <c r="P263" s="3">
        <f>SUM(Table3[[#This Row],[LPN Hours (excl. Admin)]:[LPN Admin Hours]])</f>
        <v>129.36944444444444</v>
      </c>
      <c r="Q263" s="3">
        <v>129.36944444444444</v>
      </c>
      <c r="R263" s="3">
        <v>0</v>
      </c>
      <c r="S263" s="3">
        <f>SUM(Table3[[#This Row],[CNA Hours]], Table3[[#This Row],[NA TR Hours]], Table3[[#This Row],[Med Aide/Tech Hours]])</f>
        <v>374.67222222222222</v>
      </c>
      <c r="T263" s="3">
        <v>296.48333333333335</v>
      </c>
      <c r="U263" s="3">
        <v>33.575000000000003</v>
      </c>
      <c r="V263" s="3">
        <v>44.613888888888887</v>
      </c>
      <c r="W263" s="3">
        <f>SUM(Table3[[#This Row],[RN Hours Contract]:[Med Aide Hours Contract]])</f>
        <v>229.36944444444444</v>
      </c>
      <c r="X263" s="3">
        <v>34.380555555555553</v>
      </c>
      <c r="Y263" s="3">
        <v>5.166666666666667</v>
      </c>
      <c r="Z263" s="3">
        <v>0</v>
      </c>
      <c r="AA263" s="3">
        <v>64.95</v>
      </c>
      <c r="AB263" s="3">
        <v>0</v>
      </c>
      <c r="AC263" s="3">
        <v>123.74444444444444</v>
      </c>
      <c r="AD263" s="3">
        <v>1.1277777777777778</v>
      </c>
      <c r="AE263" s="3">
        <v>0</v>
      </c>
      <c r="AF263" t="s">
        <v>261</v>
      </c>
      <c r="AG263" s="13">
        <v>4</v>
      </c>
      <c r="AQ263"/>
    </row>
    <row r="264" spans="1:43" x14ac:dyDescent="0.2">
      <c r="A264" t="s">
        <v>273</v>
      </c>
      <c r="B264" t="s">
        <v>533</v>
      </c>
      <c r="C264" t="s">
        <v>602</v>
      </c>
      <c r="D264" t="s">
        <v>706</v>
      </c>
      <c r="E264" s="3">
        <v>38.977777777777774</v>
      </c>
      <c r="F264" s="3">
        <f>Table3[[#This Row],[Total Hours Nurse Staffing]]/Table3[[#This Row],[MDS Census]]</f>
        <v>4.7003962371721784</v>
      </c>
      <c r="G264" s="3">
        <f>Table3[[#This Row],[Total Direct Care Staff Hours]]/Table3[[#This Row],[MDS Census]]</f>
        <v>3.8865706955530217</v>
      </c>
      <c r="H264" s="3">
        <f>Table3[[#This Row],[Total RN Hours (w/ Admin, DON)]]/Table3[[#This Row],[MDS Census]]</f>
        <v>1.0720524515393388</v>
      </c>
      <c r="I264" s="3">
        <f>Table3[[#This Row],[RN Hours (excl. Admin, DON)]]/Table3[[#This Row],[MDS Census]]</f>
        <v>0.44936431014823264</v>
      </c>
      <c r="J264" s="3">
        <f t="shared" si="4"/>
        <v>183.21100000000001</v>
      </c>
      <c r="K264" s="3">
        <f>SUM(Table3[[#This Row],[RN Hours (excl. Admin, DON)]], Table3[[#This Row],[LPN Hours (excl. Admin)]], Table3[[#This Row],[CNA Hours]], Table3[[#This Row],[NA TR Hours]], Table3[[#This Row],[Med Aide/Tech Hours]])</f>
        <v>151.48988888888888</v>
      </c>
      <c r="L264" s="3">
        <f>SUM(Table3[[#This Row],[RN Hours (excl. Admin, DON)]:[RN DON Hours]])</f>
        <v>41.786222222222221</v>
      </c>
      <c r="M264" s="3">
        <v>17.515222222222221</v>
      </c>
      <c r="N264" s="3">
        <v>19.182111111111109</v>
      </c>
      <c r="O264" s="3">
        <v>5.0888888888888886</v>
      </c>
      <c r="P264" s="3">
        <f>SUM(Table3[[#This Row],[LPN Hours (excl. Admin)]:[LPN Admin Hours]])</f>
        <v>63.567555555555558</v>
      </c>
      <c r="Q264" s="3">
        <v>56.117444444444445</v>
      </c>
      <c r="R264" s="3">
        <v>7.4501111111111111</v>
      </c>
      <c r="S264" s="3">
        <f>SUM(Table3[[#This Row],[CNA Hours]], Table3[[#This Row],[NA TR Hours]], Table3[[#This Row],[Med Aide/Tech Hours]])</f>
        <v>77.857222222222219</v>
      </c>
      <c r="T264" s="3">
        <v>62.8</v>
      </c>
      <c r="U264" s="3">
        <v>0</v>
      </c>
      <c r="V264" s="3">
        <v>15.057222222222226</v>
      </c>
      <c r="W264" s="3">
        <f>SUM(Table3[[#This Row],[RN Hours Contract]:[Med Aide Hours Contract]])</f>
        <v>0</v>
      </c>
      <c r="X264" s="3">
        <v>0</v>
      </c>
      <c r="Y264" s="3">
        <v>0</v>
      </c>
      <c r="Z264" s="3">
        <v>0</v>
      </c>
      <c r="AA264" s="3">
        <v>0</v>
      </c>
      <c r="AB264" s="3">
        <v>0</v>
      </c>
      <c r="AC264" s="3">
        <v>0</v>
      </c>
      <c r="AD264" s="3">
        <v>0</v>
      </c>
      <c r="AE264" s="3">
        <v>0</v>
      </c>
      <c r="AF264" t="s">
        <v>262</v>
      </c>
      <c r="AG264" s="13">
        <v>4</v>
      </c>
      <c r="AQ264"/>
    </row>
    <row r="265" spans="1:43" x14ac:dyDescent="0.2">
      <c r="A265" t="s">
        <v>273</v>
      </c>
      <c r="B265" t="s">
        <v>534</v>
      </c>
      <c r="C265" t="s">
        <v>691</v>
      </c>
      <c r="D265" t="s">
        <v>778</v>
      </c>
      <c r="E265" s="3">
        <v>121.53333333333333</v>
      </c>
      <c r="F265" s="3">
        <f>Table3[[#This Row],[Total Hours Nurse Staffing]]/Table3[[#This Row],[MDS Census]]</f>
        <v>3.8048198939477049</v>
      </c>
      <c r="G265" s="3">
        <f>Table3[[#This Row],[Total Direct Care Staff Hours]]/Table3[[#This Row],[MDS Census]]</f>
        <v>3.3266346681294565</v>
      </c>
      <c r="H265" s="3">
        <f>Table3[[#This Row],[Total RN Hours (w/ Admin, DON)]]/Table3[[#This Row],[MDS Census]]</f>
        <v>0.56993783141342103</v>
      </c>
      <c r="I265" s="3">
        <f>Table3[[#This Row],[RN Hours (excl. Admin, DON)]]/Table3[[#This Row],[MDS Census]]</f>
        <v>0.19815688425671971</v>
      </c>
      <c r="J265" s="3">
        <f t="shared" si="4"/>
        <v>462.41244444444442</v>
      </c>
      <c r="K265" s="3">
        <f>SUM(Table3[[#This Row],[RN Hours (excl. Admin, DON)]], Table3[[#This Row],[LPN Hours (excl. Admin)]], Table3[[#This Row],[CNA Hours]], Table3[[#This Row],[NA TR Hours]], Table3[[#This Row],[Med Aide/Tech Hours]])</f>
        <v>404.29699999999997</v>
      </c>
      <c r="L265" s="3">
        <f>SUM(Table3[[#This Row],[RN Hours (excl. Admin, DON)]:[RN DON Hours]])</f>
        <v>69.266444444444431</v>
      </c>
      <c r="M265" s="3">
        <v>24.082666666666668</v>
      </c>
      <c r="N265" s="3">
        <v>35.764333333333326</v>
      </c>
      <c r="O265" s="3">
        <v>9.4194444444444443</v>
      </c>
      <c r="P265" s="3">
        <f>SUM(Table3[[#This Row],[LPN Hours (excl. Admin)]:[LPN Admin Hours]])</f>
        <v>113.63433333333333</v>
      </c>
      <c r="Q265" s="3">
        <v>100.70266666666666</v>
      </c>
      <c r="R265" s="3">
        <v>12.931666666666665</v>
      </c>
      <c r="S265" s="3">
        <f>SUM(Table3[[#This Row],[CNA Hours]], Table3[[#This Row],[NA TR Hours]], Table3[[#This Row],[Med Aide/Tech Hours]])</f>
        <v>279.51166666666666</v>
      </c>
      <c r="T265" s="3">
        <v>244.55311111111109</v>
      </c>
      <c r="U265" s="3">
        <v>34.958555555555549</v>
      </c>
      <c r="V265" s="3">
        <v>0</v>
      </c>
      <c r="W265" s="3">
        <f>SUM(Table3[[#This Row],[RN Hours Contract]:[Med Aide Hours Contract]])</f>
        <v>0</v>
      </c>
      <c r="X265" s="3">
        <v>0</v>
      </c>
      <c r="Y265" s="3">
        <v>0</v>
      </c>
      <c r="Z265" s="3">
        <v>0</v>
      </c>
      <c r="AA265" s="3">
        <v>0</v>
      </c>
      <c r="AB265" s="3">
        <v>0</v>
      </c>
      <c r="AC265" s="3">
        <v>0</v>
      </c>
      <c r="AD265" s="3">
        <v>0</v>
      </c>
      <c r="AE265" s="3">
        <v>0</v>
      </c>
      <c r="AF265" t="s">
        <v>263</v>
      </c>
      <c r="AG265" s="13">
        <v>4</v>
      </c>
      <c r="AQ265"/>
    </row>
    <row r="266" spans="1:43" x14ac:dyDescent="0.2">
      <c r="A266" t="s">
        <v>273</v>
      </c>
      <c r="B266" t="s">
        <v>535</v>
      </c>
      <c r="C266" t="s">
        <v>563</v>
      </c>
      <c r="D266" t="s">
        <v>694</v>
      </c>
      <c r="E266" s="3">
        <v>18</v>
      </c>
      <c r="F266" s="3">
        <f>Table3[[#This Row],[Total Hours Nurse Staffing]]/Table3[[#This Row],[MDS Census]]</f>
        <v>5.4625925925925927</v>
      </c>
      <c r="G266" s="3">
        <f>Table3[[#This Row],[Total Direct Care Staff Hours]]/Table3[[#This Row],[MDS Census]]</f>
        <v>4.589413580246914</v>
      </c>
      <c r="H266" s="3">
        <f>Table3[[#This Row],[Total RN Hours (w/ Admin, DON)]]/Table3[[#This Row],[MDS Census]]</f>
        <v>2.0733209876543208</v>
      </c>
      <c r="I266" s="3">
        <f>Table3[[#This Row],[RN Hours (excl. Admin, DON)]]/Table3[[#This Row],[MDS Census]]</f>
        <v>1.2026111111111111</v>
      </c>
      <c r="J266" s="3">
        <f t="shared" si="4"/>
        <v>98.326666666666668</v>
      </c>
      <c r="K266" s="3">
        <f>SUM(Table3[[#This Row],[RN Hours (excl. Admin, DON)]], Table3[[#This Row],[LPN Hours (excl. Admin)]], Table3[[#This Row],[CNA Hours]], Table3[[#This Row],[NA TR Hours]], Table3[[#This Row],[Med Aide/Tech Hours]])</f>
        <v>82.609444444444449</v>
      </c>
      <c r="L266" s="3">
        <f>SUM(Table3[[#This Row],[RN Hours (excl. Admin, DON)]:[RN DON Hours]])</f>
        <v>37.319777777777773</v>
      </c>
      <c r="M266" s="3">
        <v>21.646999999999998</v>
      </c>
      <c r="N266" s="3">
        <v>10.60611111111111</v>
      </c>
      <c r="O266" s="3">
        <v>5.0666666666666664</v>
      </c>
      <c r="P266" s="3">
        <f>SUM(Table3[[#This Row],[LPN Hours (excl. Admin)]:[LPN Admin Hours]])</f>
        <v>19.536000000000001</v>
      </c>
      <c r="Q266" s="3">
        <v>19.491555555555557</v>
      </c>
      <c r="R266" s="3">
        <v>4.4444444444444446E-2</v>
      </c>
      <c r="S266" s="3">
        <f>SUM(Table3[[#This Row],[CNA Hours]], Table3[[#This Row],[NA TR Hours]], Table3[[#This Row],[Med Aide/Tech Hours]])</f>
        <v>41.470888888888894</v>
      </c>
      <c r="T266" s="3">
        <v>41.470888888888894</v>
      </c>
      <c r="U266" s="3">
        <v>0</v>
      </c>
      <c r="V266" s="3">
        <v>0</v>
      </c>
      <c r="W266" s="3">
        <f>SUM(Table3[[#This Row],[RN Hours Contract]:[Med Aide Hours Contract]])</f>
        <v>7.7777777777777779E-2</v>
      </c>
      <c r="X266" s="3">
        <v>3.3333333333333333E-2</v>
      </c>
      <c r="Y266" s="3">
        <v>0</v>
      </c>
      <c r="Z266" s="3">
        <v>0</v>
      </c>
      <c r="AA266" s="3">
        <v>0</v>
      </c>
      <c r="AB266" s="3">
        <v>4.4444444444444446E-2</v>
      </c>
      <c r="AC266" s="3">
        <v>0</v>
      </c>
      <c r="AD266" s="3">
        <v>0</v>
      </c>
      <c r="AE266" s="3">
        <v>0</v>
      </c>
      <c r="AF266" t="s">
        <v>264</v>
      </c>
      <c r="AG266" s="13">
        <v>4</v>
      </c>
      <c r="AQ266"/>
    </row>
    <row r="267" spans="1:43" x14ac:dyDescent="0.2">
      <c r="A267" t="s">
        <v>273</v>
      </c>
      <c r="B267" t="s">
        <v>536</v>
      </c>
      <c r="C267" t="s">
        <v>563</v>
      </c>
      <c r="D267" t="s">
        <v>694</v>
      </c>
      <c r="E267" s="3">
        <v>45.133333333333333</v>
      </c>
      <c r="F267" s="3">
        <f>Table3[[#This Row],[Total Hours Nurse Staffing]]/Table3[[#This Row],[MDS Census]]</f>
        <v>4.3827154111275233</v>
      </c>
      <c r="G267" s="3">
        <f>Table3[[#This Row],[Total Direct Care Staff Hours]]/Table3[[#This Row],[MDS Census]]</f>
        <v>3.7125775480059078</v>
      </c>
      <c r="H267" s="3">
        <f>Table3[[#This Row],[Total RN Hours (w/ Admin, DON)]]/Table3[[#This Row],[MDS Census]]</f>
        <v>0.75974150664697204</v>
      </c>
      <c r="I267" s="3">
        <f>Table3[[#This Row],[RN Hours (excl. Admin, DON)]]/Table3[[#This Row],[MDS Census]]</f>
        <v>0.45650664697193499</v>
      </c>
      <c r="J267" s="3">
        <f t="shared" si="4"/>
        <v>197.80655555555555</v>
      </c>
      <c r="K267" s="3">
        <f>SUM(Table3[[#This Row],[RN Hours (excl. Admin, DON)]], Table3[[#This Row],[LPN Hours (excl. Admin)]], Table3[[#This Row],[CNA Hours]], Table3[[#This Row],[NA TR Hours]], Table3[[#This Row],[Med Aide/Tech Hours]])</f>
        <v>167.56099999999998</v>
      </c>
      <c r="L267" s="3">
        <f>SUM(Table3[[#This Row],[RN Hours (excl. Admin, DON)]:[RN DON Hours]])</f>
        <v>34.289666666666669</v>
      </c>
      <c r="M267" s="3">
        <v>20.603666666666665</v>
      </c>
      <c r="N267" s="3">
        <v>7.5213333333333328</v>
      </c>
      <c r="O267" s="3">
        <v>6.1646666666666663</v>
      </c>
      <c r="P267" s="3">
        <f>SUM(Table3[[#This Row],[LPN Hours (excl. Admin)]:[LPN Admin Hours]])</f>
        <v>91.23666666666665</v>
      </c>
      <c r="Q267" s="3">
        <v>74.677111111111103</v>
      </c>
      <c r="R267" s="3">
        <v>16.559555555555555</v>
      </c>
      <c r="S267" s="3">
        <f>SUM(Table3[[#This Row],[CNA Hours]], Table3[[#This Row],[NA TR Hours]], Table3[[#This Row],[Med Aide/Tech Hours]])</f>
        <v>72.280222222222221</v>
      </c>
      <c r="T267" s="3">
        <v>52.411777777777779</v>
      </c>
      <c r="U267" s="3">
        <v>9.4532222222222213</v>
      </c>
      <c r="V267" s="3">
        <v>10.415222222222223</v>
      </c>
      <c r="W267" s="3">
        <f>SUM(Table3[[#This Row],[RN Hours Contract]:[Med Aide Hours Contract]])</f>
        <v>0</v>
      </c>
      <c r="X267" s="3">
        <v>0</v>
      </c>
      <c r="Y267" s="3">
        <v>0</v>
      </c>
      <c r="Z267" s="3">
        <v>0</v>
      </c>
      <c r="AA267" s="3">
        <v>0</v>
      </c>
      <c r="AB267" s="3">
        <v>0</v>
      </c>
      <c r="AC267" s="3">
        <v>0</v>
      </c>
      <c r="AD267" s="3">
        <v>0</v>
      </c>
      <c r="AE267" s="3">
        <v>0</v>
      </c>
      <c r="AF267" t="s">
        <v>265</v>
      </c>
      <c r="AG267" s="13">
        <v>4</v>
      </c>
      <c r="AQ267"/>
    </row>
    <row r="268" spans="1:43" x14ac:dyDescent="0.2">
      <c r="A268" t="s">
        <v>273</v>
      </c>
      <c r="B268" t="s">
        <v>537</v>
      </c>
      <c r="C268" t="s">
        <v>572</v>
      </c>
      <c r="D268" t="s">
        <v>734</v>
      </c>
      <c r="E268" s="3">
        <v>28.866666666666667</v>
      </c>
      <c r="F268" s="3">
        <f>Table3[[#This Row],[Total Hours Nurse Staffing]]/Table3[[#This Row],[MDS Census]]</f>
        <v>4.7390184757505773</v>
      </c>
      <c r="G268" s="3">
        <f>Table3[[#This Row],[Total Direct Care Staff Hours]]/Table3[[#This Row],[MDS Census]]</f>
        <v>4.4108391070053887</v>
      </c>
      <c r="H268" s="3">
        <f>Table3[[#This Row],[Total RN Hours (w/ Admin, DON)]]/Table3[[#This Row],[MDS Census]]</f>
        <v>1.2027367205542723</v>
      </c>
      <c r="I268" s="3">
        <f>Table3[[#This Row],[RN Hours (excl. Admin, DON)]]/Table3[[#This Row],[MDS Census]]</f>
        <v>0.87455735180908389</v>
      </c>
      <c r="J268" s="3">
        <f t="shared" si="4"/>
        <v>136.79966666666667</v>
      </c>
      <c r="K268" s="3">
        <f>SUM(Table3[[#This Row],[RN Hours (excl. Admin, DON)]], Table3[[#This Row],[LPN Hours (excl. Admin)]], Table3[[#This Row],[CNA Hours]], Table3[[#This Row],[NA TR Hours]], Table3[[#This Row],[Med Aide/Tech Hours]])</f>
        <v>127.32622222222221</v>
      </c>
      <c r="L268" s="3">
        <f>SUM(Table3[[#This Row],[RN Hours (excl. Admin, DON)]:[RN DON Hours]])</f>
        <v>34.718999999999994</v>
      </c>
      <c r="M268" s="3">
        <v>25.245555555555555</v>
      </c>
      <c r="N268" s="3">
        <v>4.6787777777777775</v>
      </c>
      <c r="O268" s="3">
        <v>4.7946666666666617</v>
      </c>
      <c r="P268" s="3">
        <f>SUM(Table3[[#This Row],[LPN Hours (excl. Admin)]:[LPN Admin Hours]])</f>
        <v>21.864555555555555</v>
      </c>
      <c r="Q268" s="3">
        <v>21.864555555555555</v>
      </c>
      <c r="R268" s="3">
        <v>0</v>
      </c>
      <c r="S268" s="3">
        <f>SUM(Table3[[#This Row],[CNA Hours]], Table3[[#This Row],[NA TR Hours]], Table3[[#This Row],[Med Aide/Tech Hours]])</f>
        <v>80.216111111111104</v>
      </c>
      <c r="T268" s="3">
        <v>70.123888888888885</v>
      </c>
      <c r="U268" s="3">
        <v>0</v>
      </c>
      <c r="V268" s="3">
        <v>10.092222222222221</v>
      </c>
      <c r="W268" s="3">
        <f>SUM(Table3[[#This Row],[RN Hours Contract]:[Med Aide Hours Contract]])</f>
        <v>8.9943333333333335</v>
      </c>
      <c r="X268" s="3">
        <v>2.5428888888888888</v>
      </c>
      <c r="Y268" s="3">
        <v>0</v>
      </c>
      <c r="Z268" s="3">
        <v>0</v>
      </c>
      <c r="AA268" s="3">
        <v>2.1632222222222217</v>
      </c>
      <c r="AB268" s="3">
        <v>0</v>
      </c>
      <c r="AC268" s="3">
        <v>4.2882222222222239</v>
      </c>
      <c r="AD268" s="3">
        <v>0</v>
      </c>
      <c r="AE268" s="3">
        <v>0</v>
      </c>
      <c r="AF268" t="s">
        <v>266</v>
      </c>
      <c r="AG268" s="13">
        <v>4</v>
      </c>
      <c r="AQ268"/>
    </row>
    <row r="269" spans="1:43" x14ac:dyDescent="0.2">
      <c r="A269" t="s">
        <v>273</v>
      </c>
      <c r="B269" t="s">
        <v>538</v>
      </c>
      <c r="C269" t="s">
        <v>687</v>
      </c>
      <c r="D269" t="s">
        <v>761</v>
      </c>
      <c r="E269" s="3">
        <v>40.722222222222221</v>
      </c>
      <c r="F269" s="3">
        <f>Table3[[#This Row],[Total Hours Nurse Staffing]]/Table3[[#This Row],[MDS Census]]</f>
        <v>6.917320600272852</v>
      </c>
      <c r="G269" s="3">
        <f>Table3[[#This Row],[Total Direct Care Staff Hours]]/Table3[[#This Row],[MDS Census]]</f>
        <v>6.5615225102319243</v>
      </c>
      <c r="H269" s="3">
        <f>Table3[[#This Row],[Total RN Hours (w/ Admin, DON)]]/Table3[[#This Row],[MDS Census]]</f>
        <v>0.72165893587994545</v>
      </c>
      <c r="I269" s="3">
        <f>Table3[[#This Row],[RN Hours (excl. Admin, DON)]]/Table3[[#This Row],[MDS Census]]</f>
        <v>0.59942155525238749</v>
      </c>
      <c r="J269" s="3">
        <f t="shared" si="4"/>
        <v>281.68866666666668</v>
      </c>
      <c r="K269" s="3">
        <f>SUM(Table3[[#This Row],[RN Hours (excl. Admin, DON)]], Table3[[#This Row],[LPN Hours (excl. Admin)]], Table3[[#This Row],[CNA Hours]], Table3[[#This Row],[NA TR Hours]], Table3[[#This Row],[Med Aide/Tech Hours]])</f>
        <v>267.1997777777778</v>
      </c>
      <c r="L269" s="3">
        <f>SUM(Table3[[#This Row],[RN Hours (excl. Admin, DON)]:[RN DON Hours]])</f>
        <v>29.387555555555558</v>
      </c>
      <c r="M269" s="3">
        <v>24.40977777777778</v>
      </c>
      <c r="N269" s="3">
        <v>0</v>
      </c>
      <c r="O269" s="3">
        <v>4.9777777777777779</v>
      </c>
      <c r="P269" s="3">
        <f>SUM(Table3[[#This Row],[LPN Hours (excl. Admin)]:[LPN Admin Hours]])</f>
        <v>80.319888888888883</v>
      </c>
      <c r="Q269" s="3">
        <v>70.808777777777777</v>
      </c>
      <c r="R269" s="3">
        <v>9.5111111111111111</v>
      </c>
      <c r="S269" s="3">
        <f>SUM(Table3[[#This Row],[CNA Hours]], Table3[[#This Row],[NA TR Hours]], Table3[[#This Row],[Med Aide/Tech Hours]])</f>
        <v>171.98122222222221</v>
      </c>
      <c r="T269" s="3">
        <v>163.57288888888888</v>
      </c>
      <c r="U269" s="3">
        <v>0</v>
      </c>
      <c r="V269" s="3">
        <v>8.4083333333333332</v>
      </c>
      <c r="W269" s="3">
        <f>SUM(Table3[[#This Row],[RN Hours Contract]:[Med Aide Hours Contract]])</f>
        <v>43.366666666666667</v>
      </c>
      <c r="X269" s="3">
        <v>0.22222222222222221</v>
      </c>
      <c r="Y269" s="3">
        <v>0</v>
      </c>
      <c r="Z269" s="3">
        <v>0</v>
      </c>
      <c r="AA269" s="3">
        <v>13.933333333333334</v>
      </c>
      <c r="AB269" s="3">
        <v>0</v>
      </c>
      <c r="AC269" s="3">
        <v>29.122222222222224</v>
      </c>
      <c r="AD269" s="3">
        <v>0</v>
      </c>
      <c r="AE269" s="3">
        <v>8.8888888888888892E-2</v>
      </c>
      <c r="AF269" t="s">
        <v>267</v>
      </c>
      <c r="AG269" s="13">
        <v>4</v>
      </c>
      <c r="AQ269"/>
    </row>
    <row r="270" spans="1:43" x14ac:dyDescent="0.2">
      <c r="A270" t="s">
        <v>273</v>
      </c>
      <c r="B270" t="s">
        <v>539</v>
      </c>
      <c r="C270" t="s">
        <v>602</v>
      </c>
      <c r="D270" t="s">
        <v>706</v>
      </c>
      <c r="E270" s="3">
        <v>46.18888888888889</v>
      </c>
      <c r="F270" s="3">
        <f>Table3[[#This Row],[Total Hours Nurse Staffing]]/Table3[[#This Row],[MDS Census]]</f>
        <v>3.911371181140245</v>
      </c>
      <c r="G270" s="3">
        <f>Table3[[#This Row],[Total Direct Care Staff Hours]]/Table3[[#This Row],[MDS Census]]</f>
        <v>3.3051888381044026</v>
      </c>
      <c r="H270" s="3">
        <f>Table3[[#This Row],[Total RN Hours (w/ Admin, DON)]]/Table3[[#This Row],[MDS Census]]</f>
        <v>1.2901323069521291</v>
      </c>
      <c r="I270" s="3">
        <f>Table3[[#This Row],[RN Hours (excl. Admin, DON)]]/Table3[[#This Row],[MDS Census]]</f>
        <v>0.80057974500841955</v>
      </c>
      <c r="J270" s="3">
        <f t="shared" si="4"/>
        <v>180.66188888888888</v>
      </c>
      <c r="K270" s="3">
        <f>SUM(Table3[[#This Row],[RN Hours (excl. Admin, DON)]], Table3[[#This Row],[LPN Hours (excl. Admin)]], Table3[[#This Row],[CNA Hours]], Table3[[#This Row],[NA TR Hours]], Table3[[#This Row],[Med Aide/Tech Hours]])</f>
        <v>152.66300000000001</v>
      </c>
      <c r="L270" s="3">
        <f>SUM(Table3[[#This Row],[RN Hours (excl. Admin, DON)]:[RN DON Hours]])</f>
        <v>59.589777777777783</v>
      </c>
      <c r="M270" s="3">
        <v>36.977888888888891</v>
      </c>
      <c r="N270" s="3">
        <v>17.778555555555556</v>
      </c>
      <c r="O270" s="3">
        <v>4.833333333333333</v>
      </c>
      <c r="P270" s="3">
        <f>SUM(Table3[[#This Row],[LPN Hours (excl. Admin)]:[LPN Admin Hours]])</f>
        <v>29.546888888888887</v>
      </c>
      <c r="Q270" s="3">
        <v>24.159888888888887</v>
      </c>
      <c r="R270" s="3">
        <v>5.3869999999999996</v>
      </c>
      <c r="S270" s="3">
        <f>SUM(Table3[[#This Row],[CNA Hours]], Table3[[#This Row],[NA TR Hours]], Table3[[#This Row],[Med Aide/Tech Hours]])</f>
        <v>91.525222222222226</v>
      </c>
      <c r="T270" s="3">
        <v>68.135333333333335</v>
      </c>
      <c r="U270" s="3">
        <v>0</v>
      </c>
      <c r="V270" s="3">
        <v>23.389888888888891</v>
      </c>
      <c r="W270" s="3">
        <f>SUM(Table3[[#This Row],[RN Hours Contract]:[Med Aide Hours Contract]])</f>
        <v>0</v>
      </c>
      <c r="X270" s="3">
        <v>0</v>
      </c>
      <c r="Y270" s="3">
        <v>0</v>
      </c>
      <c r="Z270" s="3">
        <v>0</v>
      </c>
      <c r="AA270" s="3">
        <v>0</v>
      </c>
      <c r="AB270" s="3">
        <v>0</v>
      </c>
      <c r="AC270" s="3">
        <v>0</v>
      </c>
      <c r="AD270" s="3">
        <v>0</v>
      </c>
      <c r="AE270" s="3">
        <v>0</v>
      </c>
      <c r="AF270" t="s">
        <v>268</v>
      </c>
      <c r="AG270" s="13">
        <v>4</v>
      </c>
      <c r="AQ270"/>
    </row>
    <row r="271" spans="1:43" x14ac:dyDescent="0.2">
      <c r="A271" t="s">
        <v>273</v>
      </c>
      <c r="B271" t="s">
        <v>540</v>
      </c>
      <c r="C271" t="s">
        <v>627</v>
      </c>
      <c r="D271" t="s">
        <v>738</v>
      </c>
      <c r="E271" s="3">
        <v>48.722222222222221</v>
      </c>
      <c r="F271" s="3">
        <f>Table3[[#This Row],[Total Hours Nurse Staffing]]/Table3[[#This Row],[MDS Census]]</f>
        <v>5.9497149372862026</v>
      </c>
      <c r="G271" s="3">
        <f>Table3[[#This Row],[Total Direct Care Staff Hours]]/Table3[[#This Row],[MDS Census]]</f>
        <v>5.6081527936145958</v>
      </c>
      <c r="H271" s="3">
        <f>Table3[[#This Row],[Total RN Hours (w/ Admin, DON)]]/Table3[[#This Row],[MDS Census]]</f>
        <v>1.7900228050171039</v>
      </c>
      <c r="I271" s="3">
        <f>Table3[[#This Row],[RN Hours (excl. Admin, DON)]]/Table3[[#This Row],[MDS Census]]</f>
        <v>1.448460661345496</v>
      </c>
      <c r="J271" s="3">
        <f t="shared" si="4"/>
        <v>289.88333333333333</v>
      </c>
      <c r="K271" s="3">
        <f>SUM(Table3[[#This Row],[RN Hours (excl. Admin, DON)]], Table3[[#This Row],[LPN Hours (excl. Admin)]], Table3[[#This Row],[CNA Hours]], Table3[[#This Row],[NA TR Hours]], Table3[[#This Row],[Med Aide/Tech Hours]])</f>
        <v>273.24166666666667</v>
      </c>
      <c r="L271" s="3">
        <f>SUM(Table3[[#This Row],[RN Hours (excl. Admin, DON)]:[RN DON Hours]])</f>
        <v>87.213888888888889</v>
      </c>
      <c r="M271" s="3">
        <v>70.572222222222223</v>
      </c>
      <c r="N271" s="3">
        <v>10.713888888888889</v>
      </c>
      <c r="O271" s="3">
        <v>5.927777777777778</v>
      </c>
      <c r="P271" s="3">
        <f>SUM(Table3[[#This Row],[LPN Hours (excl. Admin)]:[LPN Admin Hours]])</f>
        <v>38.30833333333333</v>
      </c>
      <c r="Q271" s="3">
        <v>38.30833333333333</v>
      </c>
      <c r="R271" s="3">
        <v>0</v>
      </c>
      <c r="S271" s="3">
        <f>SUM(Table3[[#This Row],[CNA Hours]], Table3[[#This Row],[NA TR Hours]], Table3[[#This Row],[Med Aide/Tech Hours]])</f>
        <v>164.36111111111111</v>
      </c>
      <c r="T271" s="3">
        <v>164.36111111111111</v>
      </c>
      <c r="U271" s="3">
        <v>0</v>
      </c>
      <c r="V271" s="3">
        <v>0</v>
      </c>
      <c r="W271" s="3">
        <f>SUM(Table3[[#This Row],[RN Hours Contract]:[Med Aide Hours Contract]])</f>
        <v>114.66111111111111</v>
      </c>
      <c r="X271" s="3">
        <v>46.125</v>
      </c>
      <c r="Y271" s="3">
        <v>0</v>
      </c>
      <c r="Z271" s="3">
        <v>0</v>
      </c>
      <c r="AA271" s="3">
        <v>34.016666666666666</v>
      </c>
      <c r="AB271" s="3">
        <v>0</v>
      </c>
      <c r="AC271" s="3">
        <v>34.519444444444446</v>
      </c>
      <c r="AD271" s="3">
        <v>0</v>
      </c>
      <c r="AE271" s="3">
        <v>0</v>
      </c>
      <c r="AF271" t="s">
        <v>269</v>
      </c>
      <c r="AG271" s="13">
        <v>4</v>
      </c>
      <c r="AQ271"/>
    </row>
    <row r="272" spans="1:43" x14ac:dyDescent="0.2">
      <c r="A272" t="s">
        <v>273</v>
      </c>
      <c r="B272" t="s">
        <v>541</v>
      </c>
      <c r="C272" t="s">
        <v>589</v>
      </c>
      <c r="D272" t="s">
        <v>778</v>
      </c>
      <c r="E272" s="3">
        <v>105.08888888888889</v>
      </c>
      <c r="F272" s="3">
        <f>Table3[[#This Row],[Total Hours Nurse Staffing]]/Table3[[#This Row],[MDS Census]]</f>
        <v>4.0519835060266445</v>
      </c>
      <c r="G272" s="3">
        <f>Table3[[#This Row],[Total Direct Care Staff Hours]]/Table3[[#This Row],[MDS Census]]</f>
        <v>3.6305149080143795</v>
      </c>
      <c r="H272" s="3">
        <f>Table3[[#This Row],[Total RN Hours (w/ Admin, DON)]]/Table3[[#This Row],[MDS Census]]</f>
        <v>0.52558680482131526</v>
      </c>
      <c r="I272" s="3">
        <f>Table3[[#This Row],[RN Hours (excl. Admin, DON)]]/Table3[[#This Row],[MDS Census]]</f>
        <v>0.29253013322055404</v>
      </c>
      <c r="J272" s="3">
        <f t="shared" si="4"/>
        <v>425.81844444444448</v>
      </c>
      <c r="K272" s="3">
        <f>SUM(Table3[[#This Row],[RN Hours (excl. Admin, DON)]], Table3[[#This Row],[LPN Hours (excl. Admin)]], Table3[[#This Row],[CNA Hours]], Table3[[#This Row],[NA TR Hours]], Table3[[#This Row],[Med Aide/Tech Hours]])</f>
        <v>381.5267777777778</v>
      </c>
      <c r="L272" s="3">
        <f>SUM(Table3[[#This Row],[RN Hours (excl. Admin, DON)]:[RN DON Hours]])</f>
        <v>55.233333333333334</v>
      </c>
      <c r="M272" s="3">
        <v>30.741666666666667</v>
      </c>
      <c r="N272" s="3">
        <v>18.980555555555554</v>
      </c>
      <c r="O272" s="3">
        <v>5.5111111111111111</v>
      </c>
      <c r="P272" s="3">
        <f>SUM(Table3[[#This Row],[LPN Hours (excl. Admin)]:[LPN Admin Hours]])</f>
        <v>111.52155555555557</v>
      </c>
      <c r="Q272" s="3">
        <v>91.721555555555568</v>
      </c>
      <c r="R272" s="3">
        <v>19.8</v>
      </c>
      <c r="S272" s="3">
        <f>SUM(Table3[[#This Row],[CNA Hours]], Table3[[#This Row],[NA TR Hours]], Table3[[#This Row],[Med Aide/Tech Hours]])</f>
        <v>259.06355555555558</v>
      </c>
      <c r="T272" s="3">
        <v>235.84688888888891</v>
      </c>
      <c r="U272" s="3">
        <v>1.8916666666666666</v>
      </c>
      <c r="V272" s="3">
        <v>21.324999999999999</v>
      </c>
      <c r="W272" s="3">
        <f>SUM(Table3[[#This Row],[RN Hours Contract]:[Med Aide Hours Contract]])</f>
        <v>19.554555555555556</v>
      </c>
      <c r="X272" s="3">
        <v>0.51666666666666672</v>
      </c>
      <c r="Y272" s="3">
        <v>0</v>
      </c>
      <c r="Z272" s="3">
        <v>0</v>
      </c>
      <c r="AA272" s="3">
        <v>9.6632222222222222</v>
      </c>
      <c r="AB272" s="3">
        <v>0</v>
      </c>
      <c r="AC272" s="3">
        <v>9.3746666666666663</v>
      </c>
      <c r="AD272" s="3">
        <v>0</v>
      </c>
      <c r="AE272" s="3">
        <v>0</v>
      </c>
      <c r="AF272" t="s">
        <v>270</v>
      </c>
      <c r="AG272" s="13">
        <v>4</v>
      </c>
      <c r="AQ272"/>
    </row>
    <row r="273" spans="1:43" x14ac:dyDescent="0.2">
      <c r="A273" t="s">
        <v>273</v>
      </c>
      <c r="B273" t="s">
        <v>542</v>
      </c>
      <c r="C273" t="s">
        <v>563</v>
      </c>
      <c r="D273" t="s">
        <v>694</v>
      </c>
      <c r="E273" s="3">
        <v>50.911111111111111</v>
      </c>
      <c r="F273" s="3">
        <f>Table3[[#This Row],[Total Hours Nurse Staffing]]/Table3[[#This Row],[MDS Census]]</f>
        <v>3.8333849847228283</v>
      </c>
      <c r="G273" s="3">
        <f>Table3[[#This Row],[Total Direct Care Staff Hours]]/Table3[[#This Row],[MDS Census]]</f>
        <v>3.3866281099956357</v>
      </c>
      <c r="H273" s="3">
        <f>Table3[[#This Row],[Total RN Hours (w/ Admin, DON)]]/Table3[[#This Row],[MDS Census]]</f>
        <v>0.93541684853775642</v>
      </c>
      <c r="I273" s="3">
        <f>Table3[[#This Row],[RN Hours (excl. Admin, DON)]]/Table3[[#This Row],[MDS Census]]</f>
        <v>0.48865997381056303</v>
      </c>
      <c r="J273" s="3">
        <f t="shared" si="4"/>
        <v>195.16188888888888</v>
      </c>
      <c r="K273" s="3">
        <f>SUM(Table3[[#This Row],[RN Hours (excl. Admin, DON)]], Table3[[#This Row],[LPN Hours (excl. Admin)]], Table3[[#This Row],[CNA Hours]], Table3[[#This Row],[NA TR Hours]], Table3[[#This Row],[Med Aide/Tech Hours]])</f>
        <v>172.41700000000003</v>
      </c>
      <c r="L273" s="3">
        <f>SUM(Table3[[#This Row],[RN Hours (excl. Admin, DON)]:[RN DON Hours]])</f>
        <v>47.623111111111108</v>
      </c>
      <c r="M273" s="3">
        <v>24.87822222222222</v>
      </c>
      <c r="N273" s="3">
        <v>17.078222222222223</v>
      </c>
      <c r="O273" s="3">
        <v>5.666666666666667</v>
      </c>
      <c r="P273" s="3">
        <f>SUM(Table3[[#This Row],[LPN Hours (excl. Admin)]:[LPN Admin Hours]])</f>
        <v>47.227777777777774</v>
      </c>
      <c r="Q273" s="3">
        <v>47.227777777777774</v>
      </c>
      <c r="R273" s="3">
        <v>0</v>
      </c>
      <c r="S273" s="3">
        <f>SUM(Table3[[#This Row],[CNA Hours]], Table3[[#This Row],[NA TR Hours]], Table3[[#This Row],[Med Aide/Tech Hours]])</f>
        <v>100.31100000000001</v>
      </c>
      <c r="T273" s="3">
        <v>69.686555555555557</v>
      </c>
      <c r="U273" s="3">
        <v>3.3089999999999988</v>
      </c>
      <c r="V273" s="3">
        <v>27.315444444444452</v>
      </c>
      <c r="W273" s="3">
        <f>SUM(Table3[[#This Row],[RN Hours Contract]:[Med Aide Hours Contract]])</f>
        <v>0</v>
      </c>
      <c r="X273" s="3">
        <v>0</v>
      </c>
      <c r="Y273" s="3">
        <v>0</v>
      </c>
      <c r="Z273" s="3">
        <v>0</v>
      </c>
      <c r="AA273" s="3">
        <v>0</v>
      </c>
      <c r="AB273" s="3">
        <v>0</v>
      </c>
      <c r="AC273" s="3">
        <v>0</v>
      </c>
      <c r="AD273" s="3">
        <v>0</v>
      </c>
      <c r="AE273" s="3">
        <v>0</v>
      </c>
      <c r="AF273" t="s">
        <v>271</v>
      </c>
      <c r="AG273" s="13">
        <v>4</v>
      </c>
      <c r="AQ273"/>
    </row>
    <row r="274" spans="1:43" x14ac:dyDescent="0.2">
      <c r="A274" t="s">
        <v>273</v>
      </c>
      <c r="B274" t="s">
        <v>543</v>
      </c>
      <c r="C274" t="s">
        <v>692</v>
      </c>
      <c r="D274" t="s">
        <v>715</v>
      </c>
      <c r="E274" s="3">
        <v>117.7</v>
      </c>
      <c r="F274" s="3">
        <f>Table3[[#This Row],[Total Hours Nurse Staffing]]/Table3[[#This Row],[MDS Census]]</f>
        <v>3.4757849523270088</v>
      </c>
      <c r="G274" s="3">
        <f>Table3[[#This Row],[Total Direct Care Staff Hours]]/Table3[[#This Row],[MDS Census]]</f>
        <v>3.0019692249598795</v>
      </c>
      <c r="H274" s="3">
        <f>Table3[[#This Row],[Total RN Hours (w/ Admin, DON)]]/Table3[[#This Row],[MDS Census]]</f>
        <v>0.90167280279429807</v>
      </c>
      <c r="I274" s="3">
        <f>Table3[[#This Row],[RN Hours (excl. Admin, DON)]]/Table3[[#This Row],[MDS Census]]</f>
        <v>0.53729160766543937</v>
      </c>
      <c r="J274" s="3">
        <f t="shared" si="4"/>
        <v>409.09988888888893</v>
      </c>
      <c r="K274" s="3">
        <f>SUM(Table3[[#This Row],[RN Hours (excl. Admin, DON)]], Table3[[#This Row],[LPN Hours (excl. Admin)]], Table3[[#This Row],[CNA Hours]], Table3[[#This Row],[NA TR Hours]], Table3[[#This Row],[Med Aide/Tech Hours]])</f>
        <v>353.3317777777778</v>
      </c>
      <c r="L274" s="3">
        <f>SUM(Table3[[#This Row],[RN Hours (excl. Admin, DON)]:[RN DON Hours]])</f>
        <v>106.12688888888889</v>
      </c>
      <c r="M274" s="3">
        <v>63.239222222222217</v>
      </c>
      <c r="N274" s="3">
        <v>35.630222222222216</v>
      </c>
      <c r="O274" s="3">
        <v>7.2574444444444444</v>
      </c>
      <c r="P274" s="3">
        <f>SUM(Table3[[#This Row],[LPN Hours (excl. Admin)]:[LPN Admin Hours]])</f>
        <v>83.445333333333338</v>
      </c>
      <c r="Q274" s="3">
        <v>70.564888888888888</v>
      </c>
      <c r="R274" s="3">
        <v>12.880444444444445</v>
      </c>
      <c r="S274" s="3">
        <f>SUM(Table3[[#This Row],[CNA Hours]], Table3[[#This Row],[NA TR Hours]], Table3[[#This Row],[Med Aide/Tech Hours]])</f>
        <v>219.52766666666668</v>
      </c>
      <c r="T274" s="3">
        <v>213.70644444444446</v>
      </c>
      <c r="U274" s="3">
        <v>5.8212222222222216</v>
      </c>
      <c r="V274" s="3">
        <v>0</v>
      </c>
      <c r="W274" s="3">
        <f>SUM(Table3[[#This Row],[RN Hours Contract]:[Med Aide Hours Contract]])</f>
        <v>0</v>
      </c>
      <c r="X274" s="3">
        <v>0</v>
      </c>
      <c r="Y274" s="3">
        <v>0</v>
      </c>
      <c r="Z274" s="3">
        <v>0</v>
      </c>
      <c r="AA274" s="3">
        <v>0</v>
      </c>
      <c r="AB274" s="3">
        <v>0</v>
      </c>
      <c r="AC274" s="3">
        <v>0</v>
      </c>
      <c r="AD274" s="3">
        <v>0</v>
      </c>
      <c r="AE274" s="3">
        <v>0</v>
      </c>
      <c r="AF274" t="s">
        <v>272</v>
      </c>
      <c r="AG274" s="13">
        <v>4</v>
      </c>
      <c r="AQ274"/>
    </row>
    <row r="276" spans="1:43" s="1" customFormat="1" x14ac:dyDescent="0.2"/>
  </sheetData>
  <dataConsolidate>
    <dataRefs count="1">
      <dataRef ref="H1:J1048576" sheet="Nurse"/>
    </dataRefs>
  </dataConsolidate>
  <phoneticPr fontId="6" type="noConversion"/>
  <pageMargins left="0.7" right="0.7" top="0.75" bottom="0.75" header="0.3" footer="0.3"/>
  <pageSetup orientation="portrait" horizontalDpi="1200" verticalDpi="1200" r:id="rId1"/>
  <ignoredErrors>
    <ignoredError sqref="AF2:AF274"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B643-60F5-4B07-B156-A949D42D0480}">
  <sheetPr>
    <outlinePr summaryRight="0"/>
  </sheetPr>
  <dimension ref="A1:AQ274"/>
  <sheetViews>
    <sheetView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12.6640625" defaultRowHeight="15" outlineLevelCol="1" x14ac:dyDescent="0.2"/>
  <cols>
    <col min="1" max="1" width="7.6640625" style="1" customWidth="1"/>
    <col min="2" max="2" width="30.6640625" style="1" customWidth="1"/>
    <col min="3" max="4" width="16.6640625" style="1" customWidth="1"/>
    <col min="5" max="7" width="12.6640625" style="1"/>
    <col min="8" max="8" width="12.6640625" style="4"/>
    <col min="9" max="10" width="12.6640625" style="1"/>
    <col min="11" max="11" width="12.6640625" style="4" collapsed="1"/>
    <col min="12" max="12" width="12.6640625" style="1" hidden="1" customWidth="1" outlineLevel="1"/>
    <col min="13" max="13" width="12.6640625" hidden="1" customWidth="1" outlineLevel="1"/>
    <col min="14" max="14" width="12.6640625" style="4" hidden="1" customWidth="1" outlineLevel="1"/>
    <col min="15" max="16" width="12.6640625" style="1" hidden="1" customWidth="1" outlineLevel="1"/>
    <col min="17" max="17" width="12.6640625" style="4" hidden="1" customWidth="1" outlineLevel="1"/>
    <col min="18" max="18" width="12.6640625" style="1" hidden="1" customWidth="1" outlineLevel="1"/>
    <col min="19" max="19" width="12.6640625" hidden="1" customWidth="1" outlineLevel="1"/>
    <col min="20" max="20" width="12.6640625" style="1" hidden="1" customWidth="1" outlineLevel="1"/>
    <col min="21" max="21" width="12.6640625" hidden="1" customWidth="1" outlineLevel="1"/>
    <col min="22" max="22" width="12.6640625" style="1" hidden="1" customWidth="1" outlineLevel="1"/>
    <col min="23" max="23" width="12.6640625" style="4" hidden="1" customWidth="1" outlineLevel="1"/>
    <col min="24" max="25" width="12.6640625" style="1" hidden="1" customWidth="1" outlineLevel="1"/>
    <col min="26" max="26" width="12.6640625" style="4" hidden="1" customWidth="1" outlineLevel="1"/>
    <col min="27" max="27" width="12.6640625" style="1" hidden="1" customWidth="1" outlineLevel="1"/>
    <col min="28" max="28" width="12.6640625" hidden="1" customWidth="1" outlineLevel="1"/>
    <col min="29" max="29" width="12.6640625" style="4" hidden="1" customWidth="1" outlineLevel="1"/>
    <col min="30" max="31" width="12.6640625" style="1" hidden="1" customWidth="1" outlineLevel="1"/>
    <col min="32" max="32" width="12.6640625" style="4" hidden="1" customWidth="1" outlineLevel="1"/>
    <col min="33" max="33" width="12.6640625" style="1" hidden="1" customWidth="1" outlineLevel="1"/>
    <col min="34" max="34" width="12.6640625" hidden="1" customWidth="1" outlineLevel="1"/>
    <col min="35" max="35" width="12.6640625" style="4" hidden="1" customWidth="1" outlineLevel="1"/>
    <col min="36" max="36" width="12.6640625" style="1" hidden="1" customWidth="1" outlineLevel="1"/>
    <col min="37" max="37" width="12.6640625" hidden="1" customWidth="1" outlineLevel="1"/>
    <col min="38" max="38" width="12.6640625" style="4" hidden="1" customWidth="1" outlineLevel="1"/>
    <col min="39" max="39" width="12.6640625" style="1" hidden="1" customWidth="1" outlineLevel="1"/>
    <col min="40" max="40" width="12.6640625" hidden="1" customWidth="1" outlineLevel="1"/>
    <col min="41" max="41" width="12.6640625" style="4" hidden="1" customWidth="1" outlineLevel="1"/>
    <col min="43" max="16384" width="12.6640625" style="1"/>
  </cols>
  <sheetData>
    <row r="1" spans="1:43" s="5" customFormat="1" ht="150" customHeight="1" x14ac:dyDescent="0.2">
      <c r="A1" s="5" t="s">
        <v>811</v>
      </c>
      <c r="B1" s="5" t="s">
        <v>813</v>
      </c>
      <c r="C1" s="5" t="s">
        <v>829</v>
      </c>
      <c r="D1" s="5" t="s">
        <v>814</v>
      </c>
      <c r="E1" s="5" t="s">
        <v>815</v>
      </c>
      <c r="F1" s="5" t="s">
        <v>830</v>
      </c>
      <c r="G1" s="5" t="s">
        <v>837</v>
      </c>
      <c r="H1" s="6" t="s">
        <v>839</v>
      </c>
      <c r="I1" s="5" t="s">
        <v>831</v>
      </c>
      <c r="J1" s="5" t="s">
        <v>850</v>
      </c>
      <c r="K1" s="6" t="s">
        <v>851</v>
      </c>
      <c r="L1" s="5" t="s">
        <v>816</v>
      </c>
      <c r="M1" s="5" t="s">
        <v>821</v>
      </c>
      <c r="N1" s="6" t="s">
        <v>825</v>
      </c>
      <c r="O1" s="5" t="s">
        <v>819</v>
      </c>
      <c r="P1" s="5" t="s">
        <v>854</v>
      </c>
      <c r="Q1" s="6" t="s">
        <v>849</v>
      </c>
      <c r="R1" s="5" t="s">
        <v>820</v>
      </c>
      <c r="S1" s="5" t="s">
        <v>852</v>
      </c>
      <c r="T1" s="5" t="s">
        <v>848</v>
      </c>
      <c r="U1" s="5" t="s">
        <v>832</v>
      </c>
      <c r="V1" s="5" t="s">
        <v>844</v>
      </c>
      <c r="W1" s="6" t="s">
        <v>847</v>
      </c>
      <c r="X1" s="5" t="s">
        <v>817</v>
      </c>
      <c r="Y1" s="5" t="s">
        <v>822</v>
      </c>
      <c r="Z1" s="6" t="s">
        <v>843</v>
      </c>
      <c r="AA1" s="5" t="s">
        <v>833</v>
      </c>
      <c r="AB1" s="5" t="s">
        <v>853</v>
      </c>
      <c r="AC1" s="6" t="s">
        <v>842</v>
      </c>
      <c r="AD1" s="5" t="s">
        <v>835</v>
      </c>
      <c r="AE1" s="5" t="s">
        <v>846</v>
      </c>
      <c r="AF1" s="6" t="s">
        <v>845</v>
      </c>
      <c r="AG1" s="5" t="s">
        <v>818</v>
      </c>
      <c r="AH1" s="5" t="s">
        <v>823</v>
      </c>
      <c r="AI1" s="6" t="s">
        <v>824</v>
      </c>
      <c r="AJ1" s="5" t="s">
        <v>836</v>
      </c>
      <c r="AK1" s="5" t="s">
        <v>886</v>
      </c>
      <c r="AL1" s="6" t="s">
        <v>841</v>
      </c>
      <c r="AM1" s="5" t="s">
        <v>834</v>
      </c>
      <c r="AN1" s="5" t="s">
        <v>887</v>
      </c>
      <c r="AO1" s="6" t="s">
        <v>840</v>
      </c>
      <c r="AP1" s="5" t="s">
        <v>812</v>
      </c>
      <c r="AQ1" s="5" t="s">
        <v>856</v>
      </c>
    </row>
    <row r="2" spans="1:43" x14ac:dyDescent="0.2">
      <c r="A2" s="1" t="s">
        <v>273</v>
      </c>
      <c r="B2" s="1" t="s">
        <v>278</v>
      </c>
      <c r="C2" s="1" t="s">
        <v>595</v>
      </c>
      <c r="D2" s="1" t="s">
        <v>756</v>
      </c>
      <c r="E2" s="3">
        <v>123.82222222222222</v>
      </c>
      <c r="F2" s="3">
        <f t="shared" ref="F2:F65" si="0">SUM(I2,U2,AD2)</f>
        <v>577.77677777777774</v>
      </c>
      <c r="G2" s="3">
        <f>SUM(Table39[[#This Row],[RN Hours Contract (W/ Admin, DON)]], Table39[[#This Row],[LPN Contract Hours (w/ Admin)]], Table39[[#This Row],[CNA/NA/Med Aide Contract Hours]])</f>
        <v>0</v>
      </c>
      <c r="H2" s="4">
        <f>Table39[[#This Row],[Total Contract Hours]]/Table39[[#This Row],[Total Hours Nurse Staffing]]</f>
        <v>0</v>
      </c>
      <c r="I2" s="3">
        <f>SUM(Table39[[#This Row],[RN Hours]], Table39[[#This Row],[RN Admin Hours]], Table39[[#This Row],[RN DON Hours]])</f>
        <v>106.10933333333332</v>
      </c>
      <c r="J2" s="3">
        <f t="shared" ref="J2:J48" si="1">SUM(M2,P2,S2)</f>
        <v>0</v>
      </c>
      <c r="K2" s="4">
        <f>Table39[[#This Row],[RN Hours Contract (W/ Admin, DON)]]/Table39[[#This Row],[RN Hours (w/ Admin, DON)]]</f>
        <v>0</v>
      </c>
      <c r="L2" s="3">
        <v>88.400999999999996</v>
      </c>
      <c r="M2" s="3">
        <v>0</v>
      </c>
      <c r="N2" s="4">
        <f>Table39[[#This Row],[RN Hours Contract]]/Table39[[#This Row],[RN Hours]]</f>
        <v>0</v>
      </c>
      <c r="O2" s="3">
        <v>12.019444444444444</v>
      </c>
      <c r="P2" s="3">
        <v>0</v>
      </c>
      <c r="Q2" s="4">
        <f>Table39[[#This Row],[RN Admin Hours Contract]]/Table39[[#This Row],[RN Admin Hours]]</f>
        <v>0</v>
      </c>
      <c r="R2" s="3">
        <v>5.6888888888888891</v>
      </c>
      <c r="S2" s="3">
        <v>0</v>
      </c>
      <c r="T2" s="4">
        <f>Table39[[#This Row],[RN DON Hours Contract]]/Table39[[#This Row],[RN DON Hours]]</f>
        <v>0</v>
      </c>
      <c r="U2" s="3">
        <f>SUM(Table39[[#This Row],[LPN Hours]], Table39[[#This Row],[LPN Admin Hours]])</f>
        <v>122.58855555555554</v>
      </c>
      <c r="V2" s="3">
        <f>Table39[[#This Row],[LPN Hours Contract]]+Table39[[#This Row],[LPN Admin Hours Contract]]</f>
        <v>0</v>
      </c>
      <c r="W2" s="4">
        <f t="shared" ref="W2:W48" si="2">V2/U2</f>
        <v>0</v>
      </c>
      <c r="X2" s="3">
        <v>122.58855555555554</v>
      </c>
      <c r="Y2" s="3">
        <v>0</v>
      </c>
      <c r="Z2" s="4">
        <f>Table39[[#This Row],[LPN Hours Contract]]/Table39[[#This Row],[LPN Hours]]</f>
        <v>0</v>
      </c>
      <c r="AA2" s="3">
        <v>0</v>
      </c>
      <c r="AB2" s="3">
        <v>0</v>
      </c>
      <c r="AC2" s="4">
        <v>0</v>
      </c>
      <c r="AD2" s="3">
        <f>SUM(Table39[[#This Row],[CNA Hours]], Table39[[#This Row],[NA in Training Hours]], Table39[[#This Row],[Med Aide/Tech Hours]])</f>
        <v>349.07888888888886</v>
      </c>
      <c r="AE2" s="3">
        <f>SUM(Table39[[#This Row],[CNA Hours Contract]], Table39[[#This Row],[NA in Training Hours Contract]], Table39[[#This Row],[Med Aide/Tech Hours Contract]])</f>
        <v>0</v>
      </c>
      <c r="AF2" s="4">
        <f>Table39[[#This Row],[CNA/NA/Med Aide Contract Hours]]/Table39[[#This Row],[Total CNA, NA in Training, Med Aide/Tech Hours]]</f>
        <v>0</v>
      </c>
      <c r="AG2" s="3">
        <v>286.61777777777775</v>
      </c>
      <c r="AH2" s="3">
        <v>0</v>
      </c>
      <c r="AI2" s="4">
        <f>Table39[[#This Row],[CNA Hours Contract]]/Table39[[#This Row],[CNA Hours]]</f>
        <v>0</v>
      </c>
      <c r="AJ2" s="3">
        <v>0</v>
      </c>
      <c r="AK2" s="3">
        <v>0</v>
      </c>
      <c r="AL2" s="4">
        <v>0</v>
      </c>
      <c r="AM2" s="3">
        <v>62.461111111111109</v>
      </c>
      <c r="AN2" s="3">
        <v>0</v>
      </c>
      <c r="AO2" s="4">
        <f>Table39[[#This Row],[Med Aide/Tech Hours Contract]]/Table39[[#This Row],[Med Aide/Tech Hours]]</f>
        <v>0</v>
      </c>
      <c r="AP2" s="1" t="s">
        <v>0</v>
      </c>
      <c r="AQ2" s="1">
        <v>4</v>
      </c>
    </row>
    <row r="3" spans="1:43" x14ac:dyDescent="0.2">
      <c r="A3" s="1" t="s">
        <v>273</v>
      </c>
      <c r="B3" s="1" t="s">
        <v>279</v>
      </c>
      <c r="C3" s="1" t="s">
        <v>596</v>
      </c>
      <c r="D3" s="1" t="s">
        <v>757</v>
      </c>
      <c r="E3" s="3">
        <v>94.144444444444446</v>
      </c>
      <c r="F3" s="3">
        <f t="shared" si="0"/>
        <v>437.47200000000004</v>
      </c>
      <c r="G3" s="3">
        <f>SUM(Table39[[#This Row],[RN Hours Contract (W/ Admin, DON)]], Table39[[#This Row],[LPN Contract Hours (w/ Admin)]], Table39[[#This Row],[CNA/NA/Med Aide Contract Hours]])</f>
        <v>25.827222222222222</v>
      </c>
      <c r="H3" s="4">
        <f>Table39[[#This Row],[Total Contract Hours]]/Table39[[#This Row],[Total Hours Nurse Staffing]]</f>
        <v>5.903742918911889E-2</v>
      </c>
      <c r="I3" s="3">
        <f>SUM(Table39[[#This Row],[RN Hours]], Table39[[#This Row],[RN Admin Hours]], Table39[[#This Row],[RN DON Hours]])</f>
        <v>54.518111111111111</v>
      </c>
      <c r="J3" s="3">
        <f t="shared" si="1"/>
        <v>0</v>
      </c>
      <c r="K3" s="4">
        <f>Table39[[#This Row],[RN Hours Contract (W/ Admin, DON)]]/Table39[[#This Row],[RN Hours (w/ Admin, DON)]]</f>
        <v>0</v>
      </c>
      <c r="L3" s="3">
        <v>33.68888888888889</v>
      </c>
      <c r="M3" s="3">
        <v>0</v>
      </c>
      <c r="N3" s="4">
        <f>Table39[[#This Row],[RN Hours Contract]]/Table39[[#This Row],[RN Hours]]</f>
        <v>0</v>
      </c>
      <c r="O3" s="3">
        <v>14.988888888888889</v>
      </c>
      <c r="P3" s="3">
        <v>0</v>
      </c>
      <c r="Q3" s="4">
        <f>Table39[[#This Row],[RN Admin Hours Contract]]/Table39[[#This Row],[RN Admin Hours]]</f>
        <v>0</v>
      </c>
      <c r="R3" s="3">
        <v>5.8403333333333336</v>
      </c>
      <c r="S3" s="3">
        <v>0</v>
      </c>
      <c r="T3" s="4">
        <f>Table39[[#This Row],[RN DON Hours Contract]]/Table39[[#This Row],[RN DON Hours]]</f>
        <v>0</v>
      </c>
      <c r="U3" s="3">
        <f>SUM(Table39[[#This Row],[LPN Hours]], Table39[[#This Row],[LPN Admin Hours]])</f>
        <v>146.45722222222224</v>
      </c>
      <c r="V3" s="3">
        <f>Table39[[#This Row],[LPN Hours Contract]]+Table39[[#This Row],[LPN Admin Hours Contract]]</f>
        <v>0</v>
      </c>
      <c r="W3" s="4">
        <f t="shared" si="2"/>
        <v>0</v>
      </c>
      <c r="X3" s="3">
        <v>119.74444444444444</v>
      </c>
      <c r="Y3" s="3">
        <v>0</v>
      </c>
      <c r="Z3" s="4">
        <f>Table39[[#This Row],[LPN Hours Contract]]/Table39[[#This Row],[LPN Hours]]</f>
        <v>0</v>
      </c>
      <c r="AA3" s="3">
        <v>26.712777777777799</v>
      </c>
      <c r="AB3" s="3">
        <v>0</v>
      </c>
      <c r="AC3" s="4">
        <f>Table39[[#This Row],[LPN Admin Hours Contract]]/Table39[[#This Row],[LPN Admin Hours]]</f>
        <v>0</v>
      </c>
      <c r="AD3" s="3">
        <f>SUM(Table39[[#This Row],[CNA Hours]], Table39[[#This Row],[NA in Training Hours]], Table39[[#This Row],[Med Aide/Tech Hours]])</f>
        <v>236.49666666666667</v>
      </c>
      <c r="AE3" s="3">
        <f>SUM(Table39[[#This Row],[CNA Hours Contract]], Table39[[#This Row],[NA in Training Hours Contract]], Table39[[#This Row],[Med Aide/Tech Hours Contract]])</f>
        <v>25.827222222222222</v>
      </c>
      <c r="AF3" s="4">
        <f>Table39[[#This Row],[CNA/NA/Med Aide Contract Hours]]/Table39[[#This Row],[Total CNA, NA in Training, Med Aide/Tech Hours]]</f>
        <v>0.10920755284312206</v>
      </c>
      <c r="AG3" s="3">
        <v>221.85222222222222</v>
      </c>
      <c r="AH3" s="3">
        <v>25.827222222222222</v>
      </c>
      <c r="AI3" s="4">
        <f>Table39[[#This Row],[CNA Hours Contract]]/Table39[[#This Row],[CNA Hours]]</f>
        <v>0.11641633319476929</v>
      </c>
      <c r="AJ3" s="3">
        <v>14.644444444444444</v>
      </c>
      <c r="AK3" s="3">
        <v>0</v>
      </c>
      <c r="AL3" s="4">
        <f>Table39[[#This Row],[NA in Training Hours Contract]]/Table39[[#This Row],[NA in Training Hours]]</f>
        <v>0</v>
      </c>
      <c r="AM3" s="3">
        <v>0</v>
      </c>
      <c r="AN3" s="3">
        <v>0</v>
      </c>
      <c r="AO3" s="4">
        <v>0</v>
      </c>
      <c r="AP3" s="1" t="s">
        <v>1</v>
      </c>
      <c r="AQ3" s="1">
        <v>4</v>
      </c>
    </row>
    <row r="4" spans="1:43" x14ac:dyDescent="0.2">
      <c r="A4" s="1" t="s">
        <v>273</v>
      </c>
      <c r="B4" s="1" t="s">
        <v>280</v>
      </c>
      <c r="C4" s="1" t="s">
        <v>590</v>
      </c>
      <c r="D4" s="1" t="s">
        <v>708</v>
      </c>
      <c r="E4" s="3">
        <v>100.38888888888889</v>
      </c>
      <c r="F4" s="3">
        <f t="shared" si="0"/>
        <v>369.94933333333336</v>
      </c>
      <c r="G4" s="3">
        <f>SUM(Table39[[#This Row],[RN Hours Contract (W/ Admin, DON)]], Table39[[#This Row],[LPN Contract Hours (w/ Admin)]], Table39[[#This Row],[CNA/NA/Med Aide Contract Hours]])</f>
        <v>0</v>
      </c>
      <c r="H4" s="4">
        <f>Table39[[#This Row],[Total Contract Hours]]/Table39[[#This Row],[Total Hours Nurse Staffing]]</f>
        <v>0</v>
      </c>
      <c r="I4" s="3">
        <f>SUM(Table39[[#This Row],[RN Hours]], Table39[[#This Row],[RN Admin Hours]], Table39[[#This Row],[RN DON Hours]])</f>
        <v>91.399777777777771</v>
      </c>
      <c r="J4" s="3">
        <f t="shared" si="1"/>
        <v>0</v>
      </c>
      <c r="K4" s="4">
        <f>Table39[[#This Row],[RN Hours Contract (W/ Admin, DON)]]/Table39[[#This Row],[RN Hours (w/ Admin, DON)]]</f>
        <v>0</v>
      </c>
      <c r="L4" s="3">
        <v>57.510666666666665</v>
      </c>
      <c r="M4" s="3">
        <v>0</v>
      </c>
      <c r="N4" s="4">
        <f>Table39[[#This Row],[RN Hours Contract]]/Table39[[#This Row],[RN Hours]]</f>
        <v>0</v>
      </c>
      <c r="O4" s="3">
        <v>28.200222222222223</v>
      </c>
      <c r="P4" s="3">
        <v>0</v>
      </c>
      <c r="Q4" s="4">
        <f>Table39[[#This Row],[RN Admin Hours Contract]]/Table39[[#This Row],[RN Admin Hours]]</f>
        <v>0</v>
      </c>
      <c r="R4" s="3">
        <v>5.6888888888888891</v>
      </c>
      <c r="S4" s="3">
        <v>0</v>
      </c>
      <c r="T4" s="4">
        <f>Table39[[#This Row],[RN DON Hours Contract]]/Table39[[#This Row],[RN DON Hours]]</f>
        <v>0</v>
      </c>
      <c r="U4" s="3">
        <f>SUM(Table39[[#This Row],[LPN Hours]], Table39[[#This Row],[LPN Admin Hours]])</f>
        <v>47.99133333333333</v>
      </c>
      <c r="V4" s="3">
        <f>Table39[[#This Row],[LPN Hours Contract]]+Table39[[#This Row],[LPN Admin Hours Contract]]</f>
        <v>0</v>
      </c>
      <c r="W4" s="4">
        <f t="shared" si="2"/>
        <v>0</v>
      </c>
      <c r="X4" s="3">
        <v>39.851111111111109</v>
      </c>
      <c r="Y4" s="3">
        <v>0</v>
      </c>
      <c r="Z4" s="4">
        <f>Table39[[#This Row],[LPN Hours Contract]]/Table39[[#This Row],[LPN Hours]]</f>
        <v>0</v>
      </c>
      <c r="AA4" s="3">
        <v>8.1402222222222225</v>
      </c>
      <c r="AB4" s="3">
        <v>0</v>
      </c>
      <c r="AC4" s="4">
        <f>Table39[[#This Row],[LPN Admin Hours Contract]]/Table39[[#This Row],[LPN Admin Hours]]</f>
        <v>0</v>
      </c>
      <c r="AD4" s="3">
        <f>SUM(Table39[[#This Row],[CNA Hours]], Table39[[#This Row],[NA in Training Hours]], Table39[[#This Row],[Med Aide/Tech Hours]])</f>
        <v>230.55822222222221</v>
      </c>
      <c r="AE4" s="3">
        <f>SUM(Table39[[#This Row],[CNA Hours Contract]], Table39[[#This Row],[NA in Training Hours Contract]], Table39[[#This Row],[Med Aide/Tech Hours Contract]])</f>
        <v>0</v>
      </c>
      <c r="AF4" s="4">
        <f>Table39[[#This Row],[CNA/NA/Med Aide Contract Hours]]/Table39[[#This Row],[Total CNA, NA in Training, Med Aide/Tech Hours]]</f>
        <v>0</v>
      </c>
      <c r="AG4" s="3">
        <v>184.97277777777776</v>
      </c>
      <c r="AH4" s="3">
        <v>0</v>
      </c>
      <c r="AI4" s="4">
        <f>Table39[[#This Row],[CNA Hours Contract]]/Table39[[#This Row],[CNA Hours]]</f>
        <v>0</v>
      </c>
      <c r="AJ4" s="3">
        <v>10.640222222222222</v>
      </c>
      <c r="AK4" s="3">
        <v>0</v>
      </c>
      <c r="AL4" s="4">
        <f>Table39[[#This Row],[NA in Training Hours Contract]]/Table39[[#This Row],[NA in Training Hours]]</f>
        <v>0</v>
      </c>
      <c r="AM4" s="3">
        <v>34.945222222222206</v>
      </c>
      <c r="AN4" s="3">
        <v>0</v>
      </c>
      <c r="AO4" s="4">
        <f>Table39[[#This Row],[Med Aide/Tech Hours Contract]]/Table39[[#This Row],[Med Aide/Tech Hours]]</f>
        <v>0</v>
      </c>
      <c r="AP4" s="1" t="s">
        <v>2</v>
      </c>
      <c r="AQ4" s="1">
        <v>4</v>
      </c>
    </row>
    <row r="5" spans="1:43" x14ac:dyDescent="0.2">
      <c r="A5" s="1" t="s">
        <v>273</v>
      </c>
      <c r="B5" s="1" t="s">
        <v>281</v>
      </c>
      <c r="C5" s="1" t="s">
        <v>551</v>
      </c>
      <c r="D5" s="1" t="s">
        <v>758</v>
      </c>
      <c r="E5" s="3">
        <v>34.244444444444447</v>
      </c>
      <c r="F5" s="3">
        <f t="shared" si="0"/>
        <v>227.6611111111111</v>
      </c>
      <c r="G5" s="3">
        <f>SUM(Table39[[#This Row],[RN Hours Contract (W/ Admin, DON)]], Table39[[#This Row],[LPN Contract Hours (w/ Admin)]], Table39[[#This Row],[CNA/NA/Med Aide Contract Hours]])</f>
        <v>0</v>
      </c>
      <c r="H5" s="4">
        <f>Table39[[#This Row],[Total Contract Hours]]/Table39[[#This Row],[Total Hours Nurse Staffing]]</f>
        <v>0</v>
      </c>
      <c r="I5" s="3">
        <f>SUM(Table39[[#This Row],[RN Hours]], Table39[[#This Row],[RN Admin Hours]], Table39[[#This Row],[RN DON Hours]])</f>
        <v>78.811111111111103</v>
      </c>
      <c r="J5" s="3">
        <f t="shared" si="1"/>
        <v>0</v>
      </c>
      <c r="K5" s="4">
        <f>Table39[[#This Row],[RN Hours Contract (W/ Admin, DON)]]/Table39[[#This Row],[RN Hours (w/ Admin, DON)]]</f>
        <v>0</v>
      </c>
      <c r="L5" s="3">
        <v>64.197222222222223</v>
      </c>
      <c r="M5" s="3">
        <v>0</v>
      </c>
      <c r="N5" s="4">
        <f>Table39[[#This Row],[RN Hours Contract]]/Table39[[#This Row],[RN Hours]]</f>
        <v>0</v>
      </c>
      <c r="O5" s="3">
        <v>9.1916666666666664</v>
      </c>
      <c r="P5" s="3">
        <v>0</v>
      </c>
      <c r="Q5" s="4">
        <f>Table39[[#This Row],[RN Admin Hours Contract]]/Table39[[#This Row],[RN Admin Hours]]</f>
        <v>0</v>
      </c>
      <c r="R5" s="3">
        <v>5.4222222222222225</v>
      </c>
      <c r="S5" s="3">
        <v>0</v>
      </c>
      <c r="T5" s="4">
        <f>Table39[[#This Row],[RN DON Hours Contract]]/Table39[[#This Row],[RN DON Hours]]</f>
        <v>0</v>
      </c>
      <c r="U5" s="3">
        <f>SUM(Table39[[#This Row],[LPN Hours]], Table39[[#This Row],[LPN Admin Hours]])</f>
        <v>47.913888888888891</v>
      </c>
      <c r="V5" s="3">
        <f>Table39[[#This Row],[LPN Hours Contract]]+Table39[[#This Row],[LPN Admin Hours Contract]]</f>
        <v>0</v>
      </c>
      <c r="W5" s="4">
        <f t="shared" si="2"/>
        <v>0</v>
      </c>
      <c r="X5" s="3">
        <v>47.913888888888891</v>
      </c>
      <c r="Y5" s="3">
        <v>0</v>
      </c>
      <c r="Z5" s="4">
        <f>Table39[[#This Row],[LPN Hours Contract]]/Table39[[#This Row],[LPN Hours]]</f>
        <v>0</v>
      </c>
      <c r="AA5" s="3">
        <v>0</v>
      </c>
      <c r="AB5" s="3">
        <v>0</v>
      </c>
      <c r="AC5" s="4">
        <v>0</v>
      </c>
      <c r="AD5" s="3">
        <f>SUM(Table39[[#This Row],[CNA Hours]], Table39[[#This Row],[NA in Training Hours]], Table39[[#This Row],[Med Aide/Tech Hours]])</f>
        <v>100.93611111111112</v>
      </c>
      <c r="AE5" s="3">
        <f>SUM(Table39[[#This Row],[CNA Hours Contract]], Table39[[#This Row],[NA in Training Hours Contract]], Table39[[#This Row],[Med Aide/Tech Hours Contract]])</f>
        <v>0</v>
      </c>
      <c r="AF5" s="4">
        <f>Table39[[#This Row],[CNA/NA/Med Aide Contract Hours]]/Table39[[#This Row],[Total CNA, NA in Training, Med Aide/Tech Hours]]</f>
        <v>0</v>
      </c>
      <c r="AG5" s="3">
        <v>100.93611111111112</v>
      </c>
      <c r="AH5" s="3">
        <v>0</v>
      </c>
      <c r="AI5" s="4">
        <f>Table39[[#This Row],[CNA Hours Contract]]/Table39[[#This Row],[CNA Hours]]</f>
        <v>0</v>
      </c>
      <c r="AJ5" s="3">
        <v>0</v>
      </c>
      <c r="AK5" s="3">
        <v>0</v>
      </c>
      <c r="AL5" s="4">
        <v>0</v>
      </c>
      <c r="AM5" s="3">
        <v>0</v>
      </c>
      <c r="AN5" s="3">
        <v>0</v>
      </c>
      <c r="AO5" s="4">
        <v>0</v>
      </c>
      <c r="AP5" s="1" t="s">
        <v>3</v>
      </c>
      <c r="AQ5" s="1">
        <v>4</v>
      </c>
    </row>
    <row r="6" spans="1:43" x14ac:dyDescent="0.2">
      <c r="A6" s="1" t="s">
        <v>273</v>
      </c>
      <c r="B6" s="1" t="s">
        <v>275</v>
      </c>
      <c r="C6" s="1" t="s">
        <v>597</v>
      </c>
      <c r="D6" s="1" t="s">
        <v>759</v>
      </c>
      <c r="E6" s="3">
        <v>51.277777777777779</v>
      </c>
      <c r="F6" s="3">
        <f t="shared" si="0"/>
        <v>195.57266666666669</v>
      </c>
      <c r="G6" s="3">
        <f>SUM(Table39[[#This Row],[RN Hours Contract (W/ Admin, DON)]], Table39[[#This Row],[LPN Contract Hours (w/ Admin)]], Table39[[#This Row],[CNA/NA/Med Aide Contract Hours]])</f>
        <v>6.6666666666666666E-2</v>
      </c>
      <c r="H6" s="4">
        <f>Table39[[#This Row],[Total Contract Hours]]/Table39[[#This Row],[Total Hours Nurse Staffing]]</f>
        <v>3.4087926397349317E-4</v>
      </c>
      <c r="I6" s="3">
        <f>SUM(Table39[[#This Row],[RN Hours]], Table39[[#This Row],[RN Admin Hours]], Table39[[#This Row],[RN DON Hours]])</f>
        <v>53.740111111111119</v>
      </c>
      <c r="J6" s="3">
        <f t="shared" si="1"/>
        <v>0</v>
      </c>
      <c r="K6" s="4">
        <f>Table39[[#This Row],[RN Hours Contract (W/ Admin, DON)]]/Table39[[#This Row],[RN Hours (w/ Admin, DON)]]</f>
        <v>0</v>
      </c>
      <c r="L6" s="3">
        <v>34.002111111111113</v>
      </c>
      <c r="M6" s="3">
        <v>0</v>
      </c>
      <c r="N6" s="4">
        <f>Table39[[#This Row],[RN Hours Contract]]/Table39[[#This Row],[RN Hours]]</f>
        <v>0</v>
      </c>
      <c r="O6" s="3">
        <v>15.004666666666672</v>
      </c>
      <c r="P6" s="3">
        <v>0</v>
      </c>
      <c r="Q6" s="4">
        <f>Table39[[#This Row],[RN Admin Hours Contract]]/Table39[[#This Row],[RN Admin Hours]]</f>
        <v>0</v>
      </c>
      <c r="R6" s="3">
        <v>4.7333333333333334</v>
      </c>
      <c r="S6" s="3">
        <v>0</v>
      </c>
      <c r="T6" s="4">
        <f>Table39[[#This Row],[RN DON Hours Contract]]/Table39[[#This Row],[RN DON Hours]]</f>
        <v>0</v>
      </c>
      <c r="U6" s="3">
        <f>SUM(Table39[[#This Row],[LPN Hours]], Table39[[#This Row],[LPN Admin Hours]])</f>
        <v>30.012222222222221</v>
      </c>
      <c r="V6" s="3">
        <f>Table39[[#This Row],[LPN Hours Contract]]+Table39[[#This Row],[LPN Admin Hours Contract]]</f>
        <v>0</v>
      </c>
      <c r="W6" s="4">
        <f t="shared" si="2"/>
        <v>0</v>
      </c>
      <c r="X6" s="3">
        <v>29.65111111111111</v>
      </c>
      <c r="Y6" s="3">
        <v>0</v>
      </c>
      <c r="Z6" s="4">
        <f>Table39[[#This Row],[LPN Hours Contract]]/Table39[[#This Row],[LPN Hours]]</f>
        <v>0</v>
      </c>
      <c r="AA6" s="3">
        <v>0.3611111111111111</v>
      </c>
      <c r="AB6" s="3">
        <v>0</v>
      </c>
      <c r="AC6" s="4">
        <f>Table39[[#This Row],[LPN Admin Hours Contract]]/Table39[[#This Row],[LPN Admin Hours]]</f>
        <v>0</v>
      </c>
      <c r="AD6" s="3">
        <f>SUM(Table39[[#This Row],[CNA Hours]], Table39[[#This Row],[NA in Training Hours]], Table39[[#This Row],[Med Aide/Tech Hours]])</f>
        <v>111.82033333333334</v>
      </c>
      <c r="AE6" s="3">
        <f>SUM(Table39[[#This Row],[CNA Hours Contract]], Table39[[#This Row],[NA in Training Hours Contract]], Table39[[#This Row],[Med Aide/Tech Hours Contract]])</f>
        <v>6.6666666666666666E-2</v>
      </c>
      <c r="AF6" s="4">
        <f>Table39[[#This Row],[CNA/NA/Med Aide Contract Hours]]/Table39[[#This Row],[Total CNA, NA in Training, Med Aide/Tech Hours]]</f>
        <v>5.9619449056671266E-4</v>
      </c>
      <c r="AG6" s="3">
        <v>111.41966666666667</v>
      </c>
      <c r="AH6" s="3">
        <v>6.6666666666666666E-2</v>
      </c>
      <c r="AI6" s="4">
        <f>Table39[[#This Row],[CNA Hours Contract]]/Table39[[#This Row],[CNA Hours]]</f>
        <v>5.9833841422370071E-4</v>
      </c>
      <c r="AJ6" s="3">
        <v>0</v>
      </c>
      <c r="AK6" s="3">
        <v>0</v>
      </c>
      <c r="AL6" s="4">
        <v>0</v>
      </c>
      <c r="AM6" s="3">
        <v>0.40066666666666667</v>
      </c>
      <c r="AN6" s="3">
        <v>0</v>
      </c>
      <c r="AO6" s="4">
        <f>Table39[[#This Row],[Med Aide/Tech Hours Contract]]/Table39[[#This Row],[Med Aide/Tech Hours]]</f>
        <v>0</v>
      </c>
      <c r="AP6" s="1" t="s">
        <v>4</v>
      </c>
      <c r="AQ6" s="1">
        <v>4</v>
      </c>
    </row>
    <row r="7" spans="1:43" x14ac:dyDescent="0.2">
      <c r="A7" s="1" t="s">
        <v>273</v>
      </c>
      <c r="B7" s="1" t="s">
        <v>282</v>
      </c>
      <c r="C7" s="1" t="s">
        <v>597</v>
      </c>
      <c r="D7" s="1" t="s">
        <v>759</v>
      </c>
      <c r="E7" s="3">
        <v>37.488888888888887</v>
      </c>
      <c r="F7" s="3">
        <f t="shared" si="0"/>
        <v>170.99466666666666</v>
      </c>
      <c r="G7" s="3">
        <f>SUM(Table39[[#This Row],[RN Hours Contract (W/ Admin, DON)]], Table39[[#This Row],[LPN Contract Hours (w/ Admin)]], Table39[[#This Row],[CNA/NA/Med Aide Contract Hours]])</f>
        <v>0</v>
      </c>
      <c r="H7" s="4">
        <f>Table39[[#This Row],[Total Contract Hours]]/Table39[[#This Row],[Total Hours Nurse Staffing]]</f>
        <v>0</v>
      </c>
      <c r="I7" s="3">
        <f>SUM(Table39[[#This Row],[RN Hours]], Table39[[#This Row],[RN Admin Hours]], Table39[[#This Row],[RN DON Hours]])</f>
        <v>16.113888888888887</v>
      </c>
      <c r="J7" s="3">
        <f t="shared" si="1"/>
        <v>0</v>
      </c>
      <c r="K7" s="4">
        <f>Table39[[#This Row],[RN Hours Contract (W/ Admin, DON)]]/Table39[[#This Row],[RN Hours (w/ Admin, DON)]]</f>
        <v>0</v>
      </c>
      <c r="L7" s="3">
        <v>4.1138888888888889</v>
      </c>
      <c r="M7" s="3">
        <v>0</v>
      </c>
      <c r="N7" s="4">
        <f>Table39[[#This Row],[RN Hours Contract]]/Table39[[#This Row],[RN Hours]]</f>
        <v>0</v>
      </c>
      <c r="O7" s="3">
        <v>6.0444444444444443</v>
      </c>
      <c r="P7" s="3">
        <v>0</v>
      </c>
      <c r="Q7" s="4">
        <f>Table39[[#This Row],[RN Admin Hours Contract]]/Table39[[#This Row],[RN Admin Hours]]</f>
        <v>0</v>
      </c>
      <c r="R7" s="3">
        <v>5.9555555555555557</v>
      </c>
      <c r="S7" s="3">
        <v>0</v>
      </c>
      <c r="T7" s="4">
        <f>Table39[[#This Row],[RN DON Hours Contract]]/Table39[[#This Row],[RN DON Hours]]</f>
        <v>0</v>
      </c>
      <c r="U7" s="3">
        <f>SUM(Table39[[#This Row],[LPN Hours]], Table39[[#This Row],[LPN Admin Hours]])</f>
        <v>49.12222222222222</v>
      </c>
      <c r="V7" s="3">
        <f>Table39[[#This Row],[LPN Hours Contract]]+Table39[[#This Row],[LPN Admin Hours Contract]]</f>
        <v>0</v>
      </c>
      <c r="W7" s="4">
        <f t="shared" si="2"/>
        <v>0</v>
      </c>
      <c r="X7" s="3">
        <v>43.43333333333333</v>
      </c>
      <c r="Y7" s="3">
        <v>0</v>
      </c>
      <c r="Z7" s="4">
        <f>Table39[[#This Row],[LPN Hours Contract]]/Table39[[#This Row],[LPN Hours]]</f>
        <v>0</v>
      </c>
      <c r="AA7" s="3">
        <v>5.6888888888888891</v>
      </c>
      <c r="AB7" s="3">
        <v>0</v>
      </c>
      <c r="AC7" s="4">
        <f>Table39[[#This Row],[LPN Admin Hours Contract]]/Table39[[#This Row],[LPN Admin Hours]]</f>
        <v>0</v>
      </c>
      <c r="AD7" s="3">
        <f>SUM(Table39[[#This Row],[CNA Hours]], Table39[[#This Row],[NA in Training Hours]], Table39[[#This Row],[Med Aide/Tech Hours]])</f>
        <v>105.75855555555555</v>
      </c>
      <c r="AE7" s="3">
        <f>SUM(Table39[[#This Row],[CNA Hours Contract]], Table39[[#This Row],[NA in Training Hours Contract]], Table39[[#This Row],[Med Aide/Tech Hours Contract]])</f>
        <v>0</v>
      </c>
      <c r="AF7" s="4">
        <f>Table39[[#This Row],[CNA/NA/Med Aide Contract Hours]]/Table39[[#This Row],[Total CNA, NA in Training, Med Aide/Tech Hours]]</f>
        <v>0</v>
      </c>
      <c r="AG7" s="3">
        <v>80.954444444444434</v>
      </c>
      <c r="AH7" s="3">
        <v>0</v>
      </c>
      <c r="AI7" s="4">
        <f>Table39[[#This Row],[CNA Hours Contract]]/Table39[[#This Row],[CNA Hours]]</f>
        <v>0</v>
      </c>
      <c r="AJ7" s="3">
        <v>0</v>
      </c>
      <c r="AK7" s="3">
        <v>0</v>
      </c>
      <c r="AL7" s="4">
        <v>0</v>
      </c>
      <c r="AM7" s="3">
        <v>24.804111111111109</v>
      </c>
      <c r="AN7" s="3">
        <v>0</v>
      </c>
      <c r="AO7" s="4">
        <f>Table39[[#This Row],[Med Aide/Tech Hours Contract]]/Table39[[#This Row],[Med Aide/Tech Hours]]</f>
        <v>0</v>
      </c>
      <c r="AP7" s="1" t="s">
        <v>5</v>
      </c>
      <c r="AQ7" s="1">
        <v>4</v>
      </c>
    </row>
    <row r="8" spans="1:43" x14ac:dyDescent="0.2">
      <c r="A8" s="1" t="s">
        <v>273</v>
      </c>
      <c r="B8" s="1" t="s">
        <v>283</v>
      </c>
      <c r="C8" s="1" t="s">
        <v>597</v>
      </c>
      <c r="D8" s="1" t="s">
        <v>759</v>
      </c>
      <c r="E8" s="3">
        <v>69.333333333333329</v>
      </c>
      <c r="F8" s="3">
        <f t="shared" si="0"/>
        <v>249.37577777777778</v>
      </c>
      <c r="G8" s="3">
        <f>SUM(Table39[[#This Row],[RN Hours Contract (W/ Admin, DON)]], Table39[[#This Row],[LPN Contract Hours (w/ Admin)]], Table39[[#This Row],[CNA/NA/Med Aide Contract Hours]])</f>
        <v>0</v>
      </c>
      <c r="H8" s="4">
        <f>Table39[[#This Row],[Total Contract Hours]]/Table39[[#This Row],[Total Hours Nurse Staffing]]</f>
        <v>0</v>
      </c>
      <c r="I8" s="3">
        <f>SUM(Table39[[#This Row],[RN Hours]], Table39[[#This Row],[RN Admin Hours]], Table39[[#This Row],[RN DON Hours]])</f>
        <v>43.583000000000006</v>
      </c>
      <c r="J8" s="3">
        <f t="shared" si="1"/>
        <v>0</v>
      </c>
      <c r="K8" s="4">
        <f>Table39[[#This Row],[RN Hours Contract (W/ Admin, DON)]]/Table39[[#This Row],[RN Hours (w/ Admin, DON)]]</f>
        <v>0</v>
      </c>
      <c r="L8" s="3">
        <v>23.412555555555556</v>
      </c>
      <c r="M8" s="3">
        <v>0</v>
      </c>
      <c r="N8" s="4">
        <f>Table39[[#This Row],[RN Hours Contract]]/Table39[[#This Row],[RN Hours]]</f>
        <v>0</v>
      </c>
      <c r="O8" s="3">
        <v>14.472444444444445</v>
      </c>
      <c r="P8" s="3">
        <v>0</v>
      </c>
      <c r="Q8" s="4">
        <f>Table39[[#This Row],[RN Admin Hours Contract]]/Table39[[#This Row],[RN Admin Hours]]</f>
        <v>0</v>
      </c>
      <c r="R8" s="3">
        <v>5.6980000000000004</v>
      </c>
      <c r="S8" s="3">
        <v>0</v>
      </c>
      <c r="T8" s="4">
        <f>Table39[[#This Row],[RN DON Hours Contract]]/Table39[[#This Row],[RN DON Hours]]</f>
        <v>0</v>
      </c>
      <c r="U8" s="3">
        <f>SUM(Table39[[#This Row],[LPN Hours]], Table39[[#This Row],[LPN Admin Hours]])</f>
        <v>49.069777777777773</v>
      </c>
      <c r="V8" s="3">
        <f>Table39[[#This Row],[LPN Hours Contract]]+Table39[[#This Row],[LPN Admin Hours Contract]]</f>
        <v>0</v>
      </c>
      <c r="W8" s="4">
        <f t="shared" si="2"/>
        <v>0</v>
      </c>
      <c r="X8" s="3">
        <v>43.896111111111111</v>
      </c>
      <c r="Y8" s="3">
        <v>0</v>
      </c>
      <c r="Z8" s="4">
        <f>Table39[[#This Row],[LPN Hours Contract]]/Table39[[#This Row],[LPN Hours]]</f>
        <v>0</v>
      </c>
      <c r="AA8" s="3">
        <v>5.1736666666666657</v>
      </c>
      <c r="AB8" s="3">
        <v>0</v>
      </c>
      <c r="AC8" s="4">
        <f>Table39[[#This Row],[LPN Admin Hours Contract]]/Table39[[#This Row],[LPN Admin Hours]]</f>
        <v>0</v>
      </c>
      <c r="AD8" s="3">
        <f>SUM(Table39[[#This Row],[CNA Hours]], Table39[[#This Row],[NA in Training Hours]], Table39[[#This Row],[Med Aide/Tech Hours]])</f>
        <v>156.72300000000001</v>
      </c>
      <c r="AE8" s="3">
        <f>SUM(Table39[[#This Row],[CNA Hours Contract]], Table39[[#This Row],[NA in Training Hours Contract]], Table39[[#This Row],[Med Aide/Tech Hours Contract]])</f>
        <v>0</v>
      </c>
      <c r="AF8" s="4">
        <f>Table39[[#This Row],[CNA/NA/Med Aide Contract Hours]]/Table39[[#This Row],[Total CNA, NA in Training, Med Aide/Tech Hours]]</f>
        <v>0</v>
      </c>
      <c r="AG8" s="3">
        <v>138.49022222222223</v>
      </c>
      <c r="AH8" s="3">
        <v>0</v>
      </c>
      <c r="AI8" s="4">
        <f>Table39[[#This Row],[CNA Hours Contract]]/Table39[[#This Row],[CNA Hours]]</f>
        <v>0</v>
      </c>
      <c r="AJ8" s="3">
        <v>0</v>
      </c>
      <c r="AK8" s="3">
        <v>0</v>
      </c>
      <c r="AL8" s="4">
        <v>0</v>
      </c>
      <c r="AM8" s="3">
        <v>18.232777777777784</v>
      </c>
      <c r="AN8" s="3">
        <v>0</v>
      </c>
      <c r="AO8" s="4">
        <f>Table39[[#This Row],[Med Aide/Tech Hours Contract]]/Table39[[#This Row],[Med Aide/Tech Hours]]</f>
        <v>0</v>
      </c>
      <c r="AP8" s="1" t="s">
        <v>6</v>
      </c>
      <c r="AQ8" s="1">
        <v>4</v>
      </c>
    </row>
    <row r="9" spans="1:43" x14ac:dyDescent="0.2">
      <c r="A9" s="1" t="s">
        <v>273</v>
      </c>
      <c r="B9" s="1" t="s">
        <v>284</v>
      </c>
      <c r="C9" s="1" t="s">
        <v>558</v>
      </c>
      <c r="D9" s="1" t="s">
        <v>760</v>
      </c>
      <c r="E9" s="3">
        <v>92.87777777777778</v>
      </c>
      <c r="F9" s="3">
        <f t="shared" si="0"/>
        <v>351.3797777777778</v>
      </c>
      <c r="G9" s="3">
        <f>SUM(Table39[[#This Row],[RN Hours Contract (W/ Admin, DON)]], Table39[[#This Row],[LPN Contract Hours (w/ Admin)]], Table39[[#This Row],[CNA/NA/Med Aide Contract Hours]])</f>
        <v>30.508333333333333</v>
      </c>
      <c r="H9" s="4">
        <f>Table39[[#This Row],[Total Contract Hours]]/Table39[[#This Row],[Total Hours Nurse Staffing]]</f>
        <v>8.6824385644149502E-2</v>
      </c>
      <c r="I9" s="3">
        <f>SUM(Table39[[#This Row],[RN Hours]], Table39[[#This Row],[RN Admin Hours]], Table39[[#This Row],[RN DON Hours]])</f>
        <v>39.431666666666665</v>
      </c>
      <c r="J9" s="3">
        <f t="shared" si="1"/>
        <v>0</v>
      </c>
      <c r="K9" s="4">
        <f>Table39[[#This Row],[RN Hours Contract (W/ Admin, DON)]]/Table39[[#This Row],[RN Hours (w/ Admin, DON)]]</f>
        <v>0</v>
      </c>
      <c r="L9" s="3">
        <v>22.686222222222224</v>
      </c>
      <c r="M9" s="3">
        <v>0</v>
      </c>
      <c r="N9" s="4">
        <f>Table39[[#This Row],[RN Hours Contract]]/Table39[[#This Row],[RN Hours]]</f>
        <v>0</v>
      </c>
      <c r="O9" s="3">
        <v>11.523222222222223</v>
      </c>
      <c r="P9" s="3">
        <v>0</v>
      </c>
      <c r="Q9" s="4">
        <f>Table39[[#This Row],[RN Admin Hours Contract]]/Table39[[#This Row],[RN Admin Hours]]</f>
        <v>0</v>
      </c>
      <c r="R9" s="3">
        <v>5.2222222222222223</v>
      </c>
      <c r="S9" s="3">
        <v>0</v>
      </c>
      <c r="T9" s="4">
        <f>Table39[[#This Row],[RN DON Hours Contract]]/Table39[[#This Row],[RN DON Hours]]</f>
        <v>0</v>
      </c>
      <c r="U9" s="3">
        <f>SUM(Table39[[#This Row],[LPN Hours]], Table39[[#This Row],[LPN Admin Hours]])</f>
        <v>90.989888888888899</v>
      </c>
      <c r="V9" s="3">
        <f>Table39[[#This Row],[LPN Hours Contract]]+Table39[[#This Row],[LPN Admin Hours Contract]]</f>
        <v>10.922222222222222</v>
      </c>
      <c r="W9" s="4">
        <f t="shared" si="2"/>
        <v>0.12003775755303701</v>
      </c>
      <c r="X9" s="3">
        <v>85.162111111111116</v>
      </c>
      <c r="Y9" s="3">
        <v>10.922222222222222</v>
      </c>
      <c r="Z9" s="4">
        <f>Table39[[#This Row],[LPN Hours Contract]]/Table39[[#This Row],[LPN Hours]]</f>
        <v>0.1282521309032838</v>
      </c>
      <c r="AA9" s="3">
        <v>5.8277777777777775</v>
      </c>
      <c r="AB9" s="3">
        <v>0</v>
      </c>
      <c r="AC9" s="4">
        <f>Table39[[#This Row],[LPN Admin Hours Contract]]/Table39[[#This Row],[LPN Admin Hours]]</f>
        <v>0</v>
      </c>
      <c r="AD9" s="3">
        <f>SUM(Table39[[#This Row],[CNA Hours]], Table39[[#This Row],[NA in Training Hours]], Table39[[#This Row],[Med Aide/Tech Hours]])</f>
        <v>220.95822222222222</v>
      </c>
      <c r="AE9" s="3">
        <f>SUM(Table39[[#This Row],[CNA Hours Contract]], Table39[[#This Row],[NA in Training Hours Contract]], Table39[[#This Row],[Med Aide/Tech Hours Contract]])</f>
        <v>19.586111111111112</v>
      </c>
      <c r="AF9" s="4">
        <f>Table39[[#This Row],[CNA/NA/Med Aide Contract Hours]]/Table39[[#This Row],[Total CNA, NA in Training, Med Aide/Tech Hours]]</f>
        <v>8.8641693955217288E-2</v>
      </c>
      <c r="AG9" s="3">
        <v>208.54155555555556</v>
      </c>
      <c r="AH9" s="3">
        <v>19.586111111111112</v>
      </c>
      <c r="AI9" s="4">
        <f>Table39[[#This Row],[CNA Hours Contract]]/Table39[[#This Row],[CNA Hours]]</f>
        <v>9.3919463959754354E-2</v>
      </c>
      <c r="AJ9" s="3">
        <v>0</v>
      </c>
      <c r="AK9" s="3">
        <v>0</v>
      </c>
      <c r="AL9" s="4">
        <v>0</v>
      </c>
      <c r="AM9" s="3">
        <v>12.416666666666666</v>
      </c>
      <c r="AN9" s="3">
        <v>0</v>
      </c>
      <c r="AO9" s="4">
        <f>Table39[[#This Row],[Med Aide/Tech Hours Contract]]/Table39[[#This Row],[Med Aide/Tech Hours]]</f>
        <v>0</v>
      </c>
      <c r="AP9" s="1" t="s">
        <v>7</v>
      </c>
      <c r="AQ9" s="1">
        <v>4</v>
      </c>
    </row>
    <row r="10" spans="1:43" x14ac:dyDescent="0.2">
      <c r="A10" s="1" t="s">
        <v>273</v>
      </c>
      <c r="B10" s="1" t="s">
        <v>285</v>
      </c>
      <c r="C10" s="1" t="s">
        <v>563</v>
      </c>
      <c r="D10" s="1" t="s">
        <v>694</v>
      </c>
      <c r="E10" s="3">
        <v>83.922222222222217</v>
      </c>
      <c r="F10" s="3">
        <f t="shared" si="0"/>
        <v>363.75055555555559</v>
      </c>
      <c r="G10" s="3">
        <f>SUM(Table39[[#This Row],[RN Hours Contract (W/ Admin, DON)]], Table39[[#This Row],[LPN Contract Hours (w/ Admin)]], Table39[[#This Row],[CNA/NA/Med Aide Contract Hours]])</f>
        <v>48.696333333333335</v>
      </c>
      <c r="H10" s="4">
        <f>Table39[[#This Row],[Total Contract Hours]]/Table39[[#This Row],[Total Hours Nurse Staffing]]</f>
        <v>0.13387287686464014</v>
      </c>
      <c r="I10" s="3">
        <f>SUM(Table39[[#This Row],[RN Hours]], Table39[[#This Row],[RN Admin Hours]], Table39[[#This Row],[RN DON Hours]])</f>
        <v>53.102444444444451</v>
      </c>
      <c r="J10" s="3">
        <f t="shared" si="1"/>
        <v>1.7777777777777777</v>
      </c>
      <c r="K10" s="4">
        <f>Table39[[#This Row],[RN Hours Contract (W/ Admin, DON)]]/Table39[[#This Row],[RN Hours (w/ Admin, DON)]]</f>
        <v>3.34782663279782E-2</v>
      </c>
      <c r="L10" s="3">
        <v>25.80511111111111</v>
      </c>
      <c r="M10" s="3">
        <v>0</v>
      </c>
      <c r="N10" s="4">
        <f>Table39[[#This Row],[RN Hours Contract]]/Table39[[#This Row],[RN Hours]]</f>
        <v>0</v>
      </c>
      <c r="O10" s="3">
        <v>22.052888888888894</v>
      </c>
      <c r="P10" s="3">
        <v>1.7777777777777777</v>
      </c>
      <c r="Q10" s="4">
        <f>Table39[[#This Row],[RN Admin Hours Contract]]/Table39[[#This Row],[RN Admin Hours]]</f>
        <v>8.0614280819847214E-2</v>
      </c>
      <c r="R10" s="3">
        <v>5.2444444444444445</v>
      </c>
      <c r="S10" s="3">
        <v>0</v>
      </c>
      <c r="T10" s="4">
        <f>Table39[[#This Row],[RN DON Hours Contract]]/Table39[[#This Row],[RN DON Hours]]</f>
        <v>0</v>
      </c>
      <c r="U10" s="3">
        <f>SUM(Table39[[#This Row],[LPN Hours]], Table39[[#This Row],[LPN Admin Hours]])</f>
        <v>107.77122222222222</v>
      </c>
      <c r="V10" s="3">
        <f>Table39[[#This Row],[LPN Hours Contract]]+Table39[[#This Row],[LPN Admin Hours Contract]]</f>
        <v>29.880111111111113</v>
      </c>
      <c r="W10" s="4">
        <f t="shared" si="2"/>
        <v>0.27725500829431893</v>
      </c>
      <c r="X10" s="3">
        <v>98.837555555555554</v>
      </c>
      <c r="Y10" s="3">
        <v>29.880111111111113</v>
      </c>
      <c r="Z10" s="4">
        <f>Table39[[#This Row],[LPN Hours Contract]]/Table39[[#This Row],[LPN Hours]]</f>
        <v>0.30231535920893771</v>
      </c>
      <c r="AA10" s="3">
        <v>8.9336666666666655</v>
      </c>
      <c r="AB10" s="3">
        <v>0</v>
      </c>
      <c r="AC10" s="4">
        <f>Table39[[#This Row],[LPN Admin Hours Contract]]/Table39[[#This Row],[LPN Admin Hours]]</f>
        <v>0</v>
      </c>
      <c r="AD10" s="3">
        <f>SUM(Table39[[#This Row],[CNA Hours]], Table39[[#This Row],[NA in Training Hours]], Table39[[#This Row],[Med Aide/Tech Hours]])</f>
        <v>202.87688888888889</v>
      </c>
      <c r="AE10" s="3">
        <f>SUM(Table39[[#This Row],[CNA Hours Contract]], Table39[[#This Row],[NA in Training Hours Contract]], Table39[[#This Row],[Med Aide/Tech Hours Contract]])</f>
        <v>17.038444444444444</v>
      </c>
      <c r="AF10" s="4">
        <f>Table39[[#This Row],[CNA/NA/Med Aide Contract Hours]]/Table39[[#This Row],[Total CNA, NA in Training, Med Aide/Tech Hours]]</f>
        <v>8.3984156784738639E-2</v>
      </c>
      <c r="AG10" s="3">
        <v>195.995</v>
      </c>
      <c r="AH10" s="3">
        <v>17.038444444444444</v>
      </c>
      <c r="AI10" s="4">
        <f>Table39[[#This Row],[CNA Hours Contract]]/Table39[[#This Row],[CNA Hours]]</f>
        <v>8.6933056682284973E-2</v>
      </c>
      <c r="AJ10" s="3">
        <v>0</v>
      </c>
      <c r="AK10" s="3">
        <v>0</v>
      </c>
      <c r="AL10" s="4">
        <v>0</v>
      </c>
      <c r="AM10" s="3">
        <v>6.8818888888888878</v>
      </c>
      <c r="AN10" s="3">
        <v>0</v>
      </c>
      <c r="AO10" s="4">
        <f>Table39[[#This Row],[Med Aide/Tech Hours Contract]]/Table39[[#This Row],[Med Aide/Tech Hours]]</f>
        <v>0</v>
      </c>
      <c r="AP10" s="1" t="s">
        <v>8</v>
      </c>
      <c r="AQ10" s="1">
        <v>4</v>
      </c>
    </row>
    <row r="11" spans="1:43" x14ac:dyDescent="0.2">
      <c r="A11" s="1" t="s">
        <v>273</v>
      </c>
      <c r="B11" s="1" t="s">
        <v>286</v>
      </c>
      <c r="C11" s="1" t="s">
        <v>571</v>
      </c>
      <c r="D11" s="1" t="s">
        <v>761</v>
      </c>
      <c r="E11" s="3">
        <v>70.766666666666666</v>
      </c>
      <c r="F11" s="3">
        <f t="shared" si="0"/>
        <v>210.77777777777777</v>
      </c>
      <c r="G11" s="3">
        <f>SUM(Table39[[#This Row],[RN Hours Contract (W/ Admin, DON)]], Table39[[#This Row],[LPN Contract Hours (w/ Admin)]], Table39[[#This Row],[CNA/NA/Med Aide Contract Hours]])</f>
        <v>32.169444444444444</v>
      </c>
      <c r="H11" s="4">
        <f>Table39[[#This Row],[Total Contract Hours]]/Table39[[#This Row],[Total Hours Nurse Staffing]]</f>
        <v>0.15262256193990512</v>
      </c>
      <c r="I11" s="3">
        <f>SUM(Table39[[#This Row],[RN Hours]], Table39[[#This Row],[RN Admin Hours]], Table39[[#This Row],[RN DON Hours]])</f>
        <v>36.74166666666666</v>
      </c>
      <c r="J11" s="3">
        <f t="shared" si="1"/>
        <v>2.458333333333333</v>
      </c>
      <c r="K11" s="4">
        <f>Table39[[#This Row],[RN Hours Contract (W/ Admin, DON)]]/Table39[[#This Row],[RN Hours (w/ Admin, DON)]]</f>
        <v>6.6908596053526878E-2</v>
      </c>
      <c r="L11" s="3">
        <v>26.466666666666665</v>
      </c>
      <c r="M11" s="3">
        <v>0.2722222222222222</v>
      </c>
      <c r="N11" s="4">
        <f>Table39[[#This Row],[RN Hours Contract]]/Table39[[#This Row],[RN Hours]]</f>
        <v>1.0285474391267842E-2</v>
      </c>
      <c r="O11" s="3">
        <v>5.333333333333333</v>
      </c>
      <c r="P11" s="3">
        <v>0</v>
      </c>
      <c r="Q11" s="4">
        <f>Table39[[#This Row],[RN Admin Hours Contract]]/Table39[[#This Row],[RN Admin Hours]]</f>
        <v>0</v>
      </c>
      <c r="R11" s="3">
        <v>4.9416666666666664</v>
      </c>
      <c r="S11" s="3">
        <v>2.1861111111111109</v>
      </c>
      <c r="T11" s="4">
        <f>Table39[[#This Row],[RN DON Hours Contract]]/Table39[[#This Row],[RN DON Hours]]</f>
        <v>0.44238336143901064</v>
      </c>
      <c r="U11" s="3">
        <f>SUM(Table39[[#This Row],[LPN Hours]], Table39[[#This Row],[LPN Admin Hours]])</f>
        <v>57.516666666666666</v>
      </c>
      <c r="V11" s="3">
        <f>Table39[[#This Row],[LPN Hours Contract]]+Table39[[#This Row],[LPN Admin Hours Contract]]</f>
        <v>2.8638888888888889</v>
      </c>
      <c r="W11" s="4">
        <f t="shared" si="2"/>
        <v>4.9792330725393609E-2</v>
      </c>
      <c r="X11" s="3">
        <v>53.288888888888891</v>
      </c>
      <c r="Y11" s="3">
        <v>2.8638888888888889</v>
      </c>
      <c r="Z11" s="4">
        <f>Table39[[#This Row],[LPN Hours Contract]]/Table39[[#This Row],[LPN Hours]]</f>
        <v>5.3742702251876565E-2</v>
      </c>
      <c r="AA11" s="3">
        <v>4.2277777777777779</v>
      </c>
      <c r="AB11" s="3">
        <v>0</v>
      </c>
      <c r="AC11" s="4">
        <f>Table39[[#This Row],[LPN Admin Hours Contract]]/Table39[[#This Row],[LPN Admin Hours]]</f>
        <v>0</v>
      </c>
      <c r="AD11" s="3">
        <f>SUM(Table39[[#This Row],[CNA Hours]], Table39[[#This Row],[NA in Training Hours]], Table39[[#This Row],[Med Aide/Tech Hours]])</f>
        <v>116.51944444444445</v>
      </c>
      <c r="AE11" s="3">
        <f>SUM(Table39[[#This Row],[CNA Hours Contract]], Table39[[#This Row],[NA in Training Hours Contract]], Table39[[#This Row],[Med Aide/Tech Hours Contract]])</f>
        <v>26.847222222222221</v>
      </c>
      <c r="AF11" s="4">
        <f>Table39[[#This Row],[CNA/NA/Med Aide Contract Hours]]/Table39[[#This Row],[Total CNA, NA in Training, Med Aide/Tech Hours]]</f>
        <v>0.23040980284644907</v>
      </c>
      <c r="AG11" s="3">
        <v>102.61388888888889</v>
      </c>
      <c r="AH11" s="3">
        <v>25.911111111111111</v>
      </c>
      <c r="AI11" s="4">
        <f>Table39[[#This Row],[CNA Hours Contract]]/Table39[[#This Row],[CNA Hours]]</f>
        <v>0.25251076040172166</v>
      </c>
      <c r="AJ11" s="3">
        <v>5.4805555555555552</v>
      </c>
      <c r="AK11" s="3">
        <v>0</v>
      </c>
      <c r="AL11" s="4">
        <f>Table39[[#This Row],[NA in Training Hours Contract]]/Table39[[#This Row],[NA in Training Hours]]</f>
        <v>0</v>
      </c>
      <c r="AM11" s="3">
        <v>8.4250000000000007</v>
      </c>
      <c r="AN11" s="3">
        <v>0.93611111111111112</v>
      </c>
      <c r="AO11" s="4">
        <f>Table39[[#This Row],[Med Aide/Tech Hours Contract]]/Table39[[#This Row],[Med Aide/Tech Hours]]</f>
        <v>0.1111111111111111</v>
      </c>
      <c r="AP11" s="1" t="s">
        <v>9</v>
      </c>
      <c r="AQ11" s="1">
        <v>4</v>
      </c>
    </row>
    <row r="12" spans="1:43" x14ac:dyDescent="0.2">
      <c r="A12" s="1" t="s">
        <v>273</v>
      </c>
      <c r="B12" s="1" t="s">
        <v>287</v>
      </c>
      <c r="C12" s="1" t="s">
        <v>563</v>
      </c>
      <c r="D12" s="1" t="s">
        <v>694</v>
      </c>
      <c r="E12" s="3">
        <v>125.13333333333334</v>
      </c>
      <c r="F12" s="3">
        <f t="shared" si="0"/>
        <v>321.99166666666667</v>
      </c>
      <c r="G12" s="3">
        <f>SUM(Table39[[#This Row],[RN Hours Contract (W/ Admin, DON)]], Table39[[#This Row],[LPN Contract Hours (w/ Admin)]], Table39[[#This Row],[CNA/NA/Med Aide Contract Hours]])</f>
        <v>5.9555555555555557</v>
      </c>
      <c r="H12" s="4">
        <f>Table39[[#This Row],[Total Contract Hours]]/Table39[[#This Row],[Total Hours Nurse Staffing]]</f>
        <v>1.8495992822450548E-2</v>
      </c>
      <c r="I12" s="3">
        <f>SUM(Table39[[#This Row],[RN Hours]], Table39[[#This Row],[RN Admin Hours]], Table39[[#This Row],[RN DON Hours]])</f>
        <v>40.562333333333335</v>
      </c>
      <c r="J12" s="3">
        <f t="shared" si="1"/>
        <v>5.6888888888888891</v>
      </c>
      <c r="K12" s="4">
        <f>Table39[[#This Row],[RN Hours Contract (W/ Admin, DON)]]/Table39[[#This Row],[RN Hours (w/ Admin, DON)]]</f>
        <v>0.14025053347248817</v>
      </c>
      <c r="L12" s="3">
        <v>18.823444444444444</v>
      </c>
      <c r="M12" s="3">
        <v>5.2444444444444445</v>
      </c>
      <c r="N12" s="4">
        <f>Table39[[#This Row],[RN Hours Contract]]/Table39[[#This Row],[RN Hours]]</f>
        <v>0.27861236873638667</v>
      </c>
      <c r="O12" s="3">
        <v>16.138888888888889</v>
      </c>
      <c r="P12" s="3">
        <v>0</v>
      </c>
      <c r="Q12" s="4">
        <f>Table39[[#This Row],[RN Admin Hours Contract]]/Table39[[#This Row],[RN Admin Hours]]</f>
        <v>0</v>
      </c>
      <c r="R12" s="3">
        <v>5.6</v>
      </c>
      <c r="S12" s="3">
        <v>0.44444444444444442</v>
      </c>
      <c r="T12" s="4">
        <f>Table39[[#This Row],[RN DON Hours Contract]]/Table39[[#This Row],[RN DON Hours]]</f>
        <v>7.9365079365079361E-2</v>
      </c>
      <c r="U12" s="3">
        <f>SUM(Table39[[#This Row],[LPN Hours]], Table39[[#This Row],[LPN Admin Hours]])</f>
        <v>79.279333333333327</v>
      </c>
      <c r="V12" s="3">
        <f>Table39[[#This Row],[LPN Hours Contract]]+Table39[[#This Row],[LPN Admin Hours Contract]]</f>
        <v>0.26666666666666666</v>
      </c>
      <c r="W12" s="4">
        <f t="shared" si="2"/>
        <v>3.363634070249498E-3</v>
      </c>
      <c r="X12" s="3">
        <v>56.716111111111111</v>
      </c>
      <c r="Y12" s="3">
        <v>0.26666666666666666</v>
      </c>
      <c r="Z12" s="4">
        <f>Table39[[#This Row],[LPN Hours Contract]]/Table39[[#This Row],[LPN Hours]]</f>
        <v>4.7017798195691995E-3</v>
      </c>
      <c r="AA12" s="3">
        <v>22.563222222222215</v>
      </c>
      <c r="AB12" s="3">
        <v>0</v>
      </c>
      <c r="AC12" s="4">
        <f>Table39[[#This Row],[LPN Admin Hours Contract]]/Table39[[#This Row],[LPN Admin Hours]]</f>
        <v>0</v>
      </c>
      <c r="AD12" s="3">
        <f>SUM(Table39[[#This Row],[CNA Hours]], Table39[[#This Row],[NA in Training Hours]], Table39[[#This Row],[Med Aide/Tech Hours]])</f>
        <v>202.15</v>
      </c>
      <c r="AE12" s="3">
        <f>SUM(Table39[[#This Row],[CNA Hours Contract]], Table39[[#This Row],[NA in Training Hours Contract]], Table39[[#This Row],[Med Aide/Tech Hours Contract]])</f>
        <v>0</v>
      </c>
      <c r="AF12" s="4">
        <f>Table39[[#This Row],[CNA/NA/Med Aide Contract Hours]]/Table39[[#This Row],[Total CNA, NA in Training, Med Aide/Tech Hours]]</f>
        <v>0</v>
      </c>
      <c r="AG12" s="3">
        <v>194.49544444444444</v>
      </c>
      <c r="AH12" s="3">
        <v>0</v>
      </c>
      <c r="AI12" s="4">
        <f>Table39[[#This Row],[CNA Hours Contract]]/Table39[[#This Row],[CNA Hours]]</f>
        <v>0</v>
      </c>
      <c r="AJ12" s="3">
        <v>0</v>
      </c>
      <c r="AK12" s="3">
        <v>0</v>
      </c>
      <c r="AL12" s="4">
        <v>0</v>
      </c>
      <c r="AM12" s="3">
        <v>7.6545555555555529</v>
      </c>
      <c r="AN12" s="3">
        <v>0</v>
      </c>
      <c r="AO12" s="4">
        <f>Table39[[#This Row],[Med Aide/Tech Hours Contract]]/Table39[[#This Row],[Med Aide/Tech Hours]]</f>
        <v>0</v>
      </c>
      <c r="AP12" s="1" t="s">
        <v>10</v>
      </c>
      <c r="AQ12" s="1">
        <v>4</v>
      </c>
    </row>
    <row r="13" spans="1:43" x14ac:dyDescent="0.2">
      <c r="A13" s="1" t="s">
        <v>273</v>
      </c>
      <c r="B13" s="1" t="s">
        <v>288</v>
      </c>
      <c r="C13" s="1" t="s">
        <v>598</v>
      </c>
      <c r="D13" s="1" t="s">
        <v>725</v>
      </c>
      <c r="E13" s="3">
        <v>66.355555555555554</v>
      </c>
      <c r="F13" s="3">
        <f t="shared" si="0"/>
        <v>311.53666666666669</v>
      </c>
      <c r="G13" s="3">
        <f>SUM(Table39[[#This Row],[RN Hours Contract (W/ Admin, DON)]], Table39[[#This Row],[LPN Contract Hours (w/ Admin)]], Table39[[#This Row],[CNA/NA/Med Aide Contract Hours]])</f>
        <v>0</v>
      </c>
      <c r="H13" s="4">
        <f>Table39[[#This Row],[Total Contract Hours]]/Table39[[#This Row],[Total Hours Nurse Staffing]]</f>
        <v>0</v>
      </c>
      <c r="I13" s="3">
        <f>SUM(Table39[[#This Row],[RN Hours]], Table39[[#This Row],[RN Admin Hours]], Table39[[#This Row],[RN DON Hours]])</f>
        <v>49.239111111111121</v>
      </c>
      <c r="J13" s="3">
        <f t="shared" si="1"/>
        <v>0</v>
      </c>
      <c r="K13" s="4">
        <f>Table39[[#This Row],[RN Hours Contract (W/ Admin, DON)]]/Table39[[#This Row],[RN Hours (w/ Admin, DON)]]</f>
        <v>0</v>
      </c>
      <c r="L13" s="3">
        <v>33.239111111111114</v>
      </c>
      <c r="M13" s="3">
        <v>0</v>
      </c>
      <c r="N13" s="4">
        <f>Table39[[#This Row],[RN Hours Contract]]/Table39[[#This Row],[RN Hours]]</f>
        <v>0</v>
      </c>
      <c r="O13" s="3">
        <v>10.755555555555556</v>
      </c>
      <c r="P13" s="3">
        <v>0</v>
      </c>
      <c r="Q13" s="4">
        <f>Table39[[#This Row],[RN Admin Hours Contract]]/Table39[[#This Row],[RN Admin Hours]]</f>
        <v>0</v>
      </c>
      <c r="R13" s="3">
        <v>5.2444444444444445</v>
      </c>
      <c r="S13" s="3">
        <v>0</v>
      </c>
      <c r="T13" s="4">
        <f>Table39[[#This Row],[RN DON Hours Contract]]/Table39[[#This Row],[RN DON Hours]]</f>
        <v>0</v>
      </c>
      <c r="U13" s="3">
        <f>SUM(Table39[[#This Row],[LPN Hours]], Table39[[#This Row],[LPN Admin Hours]])</f>
        <v>62.404666666666671</v>
      </c>
      <c r="V13" s="3">
        <f>Table39[[#This Row],[LPN Hours Contract]]+Table39[[#This Row],[LPN Admin Hours Contract]]</f>
        <v>0</v>
      </c>
      <c r="W13" s="4">
        <f t="shared" si="2"/>
        <v>0</v>
      </c>
      <c r="X13" s="3">
        <v>46.037222222222226</v>
      </c>
      <c r="Y13" s="3">
        <v>0</v>
      </c>
      <c r="Z13" s="4">
        <f>Table39[[#This Row],[LPN Hours Contract]]/Table39[[#This Row],[LPN Hours]]</f>
        <v>0</v>
      </c>
      <c r="AA13" s="3">
        <v>16.367444444444448</v>
      </c>
      <c r="AB13" s="3">
        <v>0</v>
      </c>
      <c r="AC13" s="4">
        <f>Table39[[#This Row],[LPN Admin Hours Contract]]/Table39[[#This Row],[LPN Admin Hours]]</f>
        <v>0</v>
      </c>
      <c r="AD13" s="3">
        <f>SUM(Table39[[#This Row],[CNA Hours]], Table39[[#This Row],[NA in Training Hours]], Table39[[#This Row],[Med Aide/Tech Hours]])</f>
        <v>199.8928888888889</v>
      </c>
      <c r="AE13" s="3">
        <f>SUM(Table39[[#This Row],[CNA Hours Contract]], Table39[[#This Row],[NA in Training Hours Contract]], Table39[[#This Row],[Med Aide/Tech Hours Contract]])</f>
        <v>0</v>
      </c>
      <c r="AF13" s="4">
        <f>Table39[[#This Row],[CNA/NA/Med Aide Contract Hours]]/Table39[[#This Row],[Total CNA, NA in Training, Med Aide/Tech Hours]]</f>
        <v>0</v>
      </c>
      <c r="AG13" s="3">
        <v>152.57388888888889</v>
      </c>
      <c r="AH13" s="3">
        <v>0</v>
      </c>
      <c r="AI13" s="4">
        <f>Table39[[#This Row],[CNA Hours Contract]]/Table39[[#This Row],[CNA Hours]]</f>
        <v>0</v>
      </c>
      <c r="AJ13" s="3">
        <v>7.6067777777777792</v>
      </c>
      <c r="AK13" s="3">
        <v>0</v>
      </c>
      <c r="AL13" s="4">
        <f>Table39[[#This Row],[NA in Training Hours Contract]]/Table39[[#This Row],[NA in Training Hours]]</f>
        <v>0</v>
      </c>
      <c r="AM13" s="3">
        <v>39.712222222222231</v>
      </c>
      <c r="AN13" s="3">
        <v>0</v>
      </c>
      <c r="AO13" s="4">
        <f>Table39[[#This Row],[Med Aide/Tech Hours Contract]]/Table39[[#This Row],[Med Aide/Tech Hours]]</f>
        <v>0</v>
      </c>
      <c r="AP13" s="1" t="s">
        <v>11</v>
      </c>
      <c r="AQ13" s="1">
        <v>4</v>
      </c>
    </row>
    <row r="14" spans="1:43" x14ac:dyDescent="0.2">
      <c r="A14" s="1" t="s">
        <v>273</v>
      </c>
      <c r="B14" s="1" t="s">
        <v>289</v>
      </c>
      <c r="C14" s="1" t="s">
        <v>556</v>
      </c>
      <c r="D14" s="1" t="s">
        <v>736</v>
      </c>
      <c r="E14" s="3">
        <v>39.211111111111109</v>
      </c>
      <c r="F14" s="3">
        <f t="shared" si="0"/>
        <v>139.83388888888891</v>
      </c>
      <c r="G14" s="3">
        <f>SUM(Table39[[#This Row],[RN Hours Contract (W/ Admin, DON)]], Table39[[#This Row],[LPN Contract Hours (w/ Admin)]], Table39[[#This Row],[CNA/NA/Med Aide Contract Hours]])</f>
        <v>5.3953333333333333</v>
      </c>
      <c r="H14" s="4">
        <f>Table39[[#This Row],[Total Contract Hours]]/Table39[[#This Row],[Total Hours Nurse Staffing]]</f>
        <v>3.8583875312374595E-2</v>
      </c>
      <c r="I14" s="3">
        <f>SUM(Table39[[#This Row],[RN Hours]], Table39[[#This Row],[RN Admin Hours]], Table39[[#This Row],[RN DON Hours]])</f>
        <v>38.595444444444446</v>
      </c>
      <c r="J14" s="3">
        <f t="shared" si="1"/>
        <v>0</v>
      </c>
      <c r="K14" s="4">
        <f>Table39[[#This Row],[RN Hours Contract (W/ Admin, DON)]]/Table39[[#This Row],[RN Hours (w/ Admin, DON)]]</f>
        <v>0</v>
      </c>
      <c r="L14" s="3">
        <v>24.529555555555554</v>
      </c>
      <c r="M14" s="3">
        <v>0</v>
      </c>
      <c r="N14" s="4">
        <f>Table39[[#This Row],[RN Hours Contract]]/Table39[[#This Row],[RN Hours]]</f>
        <v>0</v>
      </c>
      <c r="O14" s="3">
        <v>8.9103333333333339</v>
      </c>
      <c r="P14" s="3">
        <v>0</v>
      </c>
      <c r="Q14" s="4">
        <f>Table39[[#This Row],[RN Admin Hours Contract]]/Table39[[#This Row],[RN Admin Hours]]</f>
        <v>0</v>
      </c>
      <c r="R14" s="3">
        <v>5.1555555555555559</v>
      </c>
      <c r="S14" s="3">
        <v>0</v>
      </c>
      <c r="T14" s="4">
        <f>Table39[[#This Row],[RN DON Hours Contract]]/Table39[[#This Row],[RN DON Hours]]</f>
        <v>0</v>
      </c>
      <c r="U14" s="3">
        <f>SUM(Table39[[#This Row],[LPN Hours]], Table39[[#This Row],[LPN Admin Hours]])</f>
        <v>23.673999999999999</v>
      </c>
      <c r="V14" s="3">
        <f>Table39[[#This Row],[LPN Hours Contract]]+Table39[[#This Row],[LPN Admin Hours Contract]]</f>
        <v>0</v>
      </c>
      <c r="W14" s="4">
        <f t="shared" si="2"/>
        <v>0</v>
      </c>
      <c r="X14" s="3">
        <v>23.673999999999999</v>
      </c>
      <c r="Y14" s="3">
        <v>0</v>
      </c>
      <c r="Z14" s="4">
        <f>Table39[[#This Row],[LPN Hours Contract]]/Table39[[#This Row],[LPN Hours]]</f>
        <v>0</v>
      </c>
      <c r="AA14" s="3">
        <v>0</v>
      </c>
      <c r="AB14" s="3">
        <v>0</v>
      </c>
      <c r="AC14" s="4">
        <v>0</v>
      </c>
      <c r="AD14" s="3">
        <f>SUM(Table39[[#This Row],[CNA Hours]], Table39[[#This Row],[NA in Training Hours]], Table39[[#This Row],[Med Aide/Tech Hours]])</f>
        <v>77.564444444444447</v>
      </c>
      <c r="AE14" s="3">
        <f>SUM(Table39[[#This Row],[CNA Hours Contract]], Table39[[#This Row],[NA in Training Hours Contract]], Table39[[#This Row],[Med Aide/Tech Hours Contract]])</f>
        <v>5.3953333333333333</v>
      </c>
      <c r="AF14" s="4">
        <f>Table39[[#This Row],[CNA/NA/Med Aide Contract Hours]]/Table39[[#This Row],[Total CNA, NA in Training, Med Aide/Tech Hours]]</f>
        <v>6.9559362823745127E-2</v>
      </c>
      <c r="AG14" s="3">
        <v>76.623111111111115</v>
      </c>
      <c r="AH14" s="3">
        <v>5.3953333333333333</v>
      </c>
      <c r="AI14" s="4">
        <f>Table39[[#This Row],[CNA Hours Contract]]/Table39[[#This Row],[CNA Hours]]</f>
        <v>7.0413916311875727E-2</v>
      </c>
      <c r="AJ14" s="3">
        <v>0.94133333333333336</v>
      </c>
      <c r="AK14" s="3">
        <v>0</v>
      </c>
      <c r="AL14" s="4">
        <f>Table39[[#This Row],[NA in Training Hours Contract]]/Table39[[#This Row],[NA in Training Hours]]</f>
        <v>0</v>
      </c>
      <c r="AM14" s="3">
        <v>0</v>
      </c>
      <c r="AN14" s="3">
        <v>0</v>
      </c>
      <c r="AO14" s="4">
        <v>0</v>
      </c>
      <c r="AP14" s="1" t="s">
        <v>12</v>
      </c>
      <c r="AQ14" s="1">
        <v>4</v>
      </c>
    </row>
    <row r="15" spans="1:43" x14ac:dyDescent="0.2">
      <c r="A15" s="1" t="s">
        <v>273</v>
      </c>
      <c r="B15" s="1" t="s">
        <v>290</v>
      </c>
      <c r="C15" s="1" t="s">
        <v>599</v>
      </c>
      <c r="D15" s="1" t="s">
        <v>720</v>
      </c>
      <c r="E15" s="3">
        <v>35.922222222222224</v>
      </c>
      <c r="F15" s="3">
        <f t="shared" si="0"/>
        <v>120.70522222222223</v>
      </c>
      <c r="G15" s="3">
        <f>SUM(Table39[[#This Row],[RN Hours Contract (W/ Admin, DON)]], Table39[[#This Row],[LPN Contract Hours (w/ Admin)]], Table39[[#This Row],[CNA/NA/Med Aide Contract Hours]])</f>
        <v>0</v>
      </c>
      <c r="H15" s="4">
        <f>Table39[[#This Row],[Total Contract Hours]]/Table39[[#This Row],[Total Hours Nurse Staffing]]</f>
        <v>0</v>
      </c>
      <c r="I15" s="3">
        <f>SUM(Table39[[#This Row],[RN Hours]], Table39[[#This Row],[RN Admin Hours]], Table39[[#This Row],[RN DON Hours]])</f>
        <v>15.012777777777776</v>
      </c>
      <c r="J15" s="3">
        <f t="shared" si="1"/>
        <v>0</v>
      </c>
      <c r="K15" s="4">
        <f>Table39[[#This Row],[RN Hours Contract (W/ Admin, DON)]]/Table39[[#This Row],[RN Hours (w/ Admin, DON)]]</f>
        <v>0</v>
      </c>
      <c r="L15" s="3">
        <v>0</v>
      </c>
      <c r="M15" s="3">
        <v>0</v>
      </c>
      <c r="N15" s="4">
        <v>0</v>
      </c>
      <c r="O15" s="3">
        <v>11.468333333333332</v>
      </c>
      <c r="P15" s="3">
        <v>0</v>
      </c>
      <c r="Q15" s="4">
        <f>Table39[[#This Row],[RN Admin Hours Contract]]/Table39[[#This Row],[RN Admin Hours]]</f>
        <v>0</v>
      </c>
      <c r="R15" s="3">
        <v>3.5444444444444443</v>
      </c>
      <c r="S15" s="3">
        <v>0</v>
      </c>
      <c r="T15" s="4">
        <f>Table39[[#This Row],[RN DON Hours Contract]]/Table39[[#This Row],[RN DON Hours]]</f>
        <v>0</v>
      </c>
      <c r="U15" s="3">
        <f>SUM(Table39[[#This Row],[LPN Hours]], Table39[[#This Row],[LPN Admin Hours]])</f>
        <v>40.36922222222222</v>
      </c>
      <c r="V15" s="3">
        <f>Table39[[#This Row],[LPN Hours Contract]]+Table39[[#This Row],[LPN Admin Hours Contract]]</f>
        <v>0</v>
      </c>
      <c r="W15" s="4">
        <f t="shared" si="2"/>
        <v>0</v>
      </c>
      <c r="X15" s="3">
        <v>40.36922222222222</v>
      </c>
      <c r="Y15" s="3">
        <v>0</v>
      </c>
      <c r="Z15" s="4">
        <f>Table39[[#This Row],[LPN Hours Contract]]/Table39[[#This Row],[LPN Hours]]</f>
        <v>0</v>
      </c>
      <c r="AA15" s="3">
        <v>0</v>
      </c>
      <c r="AB15" s="3">
        <v>0</v>
      </c>
      <c r="AC15" s="4">
        <v>0</v>
      </c>
      <c r="AD15" s="3">
        <f>SUM(Table39[[#This Row],[CNA Hours]], Table39[[#This Row],[NA in Training Hours]], Table39[[#This Row],[Med Aide/Tech Hours]])</f>
        <v>65.323222222222228</v>
      </c>
      <c r="AE15" s="3">
        <f>SUM(Table39[[#This Row],[CNA Hours Contract]], Table39[[#This Row],[NA in Training Hours Contract]], Table39[[#This Row],[Med Aide/Tech Hours Contract]])</f>
        <v>0</v>
      </c>
      <c r="AF15" s="4">
        <f>Table39[[#This Row],[CNA/NA/Med Aide Contract Hours]]/Table39[[#This Row],[Total CNA, NA in Training, Med Aide/Tech Hours]]</f>
        <v>0</v>
      </c>
      <c r="AG15" s="3">
        <v>65.323222222222228</v>
      </c>
      <c r="AH15" s="3">
        <v>0</v>
      </c>
      <c r="AI15" s="4">
        <f>Table39[[#This Row],[CNA Hours Contract]]/Table39[[#This Row],[CNA Hours]]</f>
        <v>0</v>
      </c>
      <c r="AJ15" s="3">
        <v>0</v>
      </c>
      <c r="AK15" s="3">
        <v>0</v>
      </c>
      <c r="AL15" s="4">
        <v>0</v>
      </c>
      <c r="AM15" s="3">
        <v>0</v>
      </c>
      <c r="AN15" s="3">
        <v>0</v>
      </c>
      <c r="AO15" s="4">
        <v>0</v>
      </c>
      <c r="AP15" s="1" t="s">
        <v>13</v>
      </c>
      <c r="AQ15" s="1">
        <v>4</v>
      </c>
    </row>
    <row r="16" spans="1:43" x14ac:dyDescent="0.2">
      <c r="A16" s="1" t="s">
        <v>273</v>
      </c>
      <c r="B16" s="1" t="s">
        <v>291</v>
      </c>
      <c r="C16" s="1" t="s">
        <v>600</v>
      </c>
      <c r="D16" s="1" t="s">
        <v>727</v>
      </c>
      <c r="E16" s="3">
        <v>37.111111111111114</v>
      </c>
      <c r="F16" s="3">
        <f t="shared" si="0"/>
        <v>135.08522222222223</v>
      </c>
      <c r="G16" s="3">
        <f>SUM(Table39[[#This Row],[RN Hours Contract (W/ Admin, DON)]], Table39[[#This Row],[LPN Contract Hours (w/ Admin)]], Table39[[#This Row],[CNA/NA/Med Aide Contract Hours]])</f>
        <v>0</v>
      </c>
      <c r="H16" s="4">
        <f>Table39[[#This Row],[Total Contract Hours]]/Table39[[#This Row],[Total Hours Nurse Staffing]]</f>
        <v>0</v>
      </c>
      <c r="I16" s="3">
        <f>SUM(Table39[[#This Row],[RN Hours]], Table39[[#This Row],[RN Admin Hours]], Table39[[#This Row],[RN DON Hours]])</f>
        <v>39.606444444444442</v>
      </c>
      <c r="J16" s="3">
        <f t="shared" si="1"/>
        <v>0</v>
      </c>
      <c r="K16" s="4">
        <f>Table39[[#This Row],[RN Hours Contract (W/ Admin, DON)]]/Table39[[#This Row],[RN Hours (w/ Admin, DON)]]</f>
        <v>0</v>
      </c>
      <c r="L16" s="3">
        <v>23.996888888888886</v>
      </c>
      <c r="M16" s="3">
        <v>0</v>
      </c>
      <c r="N16" s="4">
        <f>Table39[[#This Row],[RN Hours Contract]]/Table39[[#This Row],[RN Hours]]</f>
        <v>0</v>
      </c>
      <c r="O16" s="3">
        <v>10.187333333333335</v>
      </c>
      <c r="P16" s="3">
        <v>0</v>
      </c>
      <c r="Q16" s="4">
        <f>Table39[[#This Row],[RN Admin Hours Contract]]/Table39[[#This Row],[RN Admin Hours]]</f>
        <v>0</v>
      </c>
      <c r="R16" s="3">
        <v>5.4222222222222225</v>
      </c>
      <c r="S16" s="3">
        <v>0</v>
      </c>
      <c r="T16" s="4">
        <f>Table39[[#This Row],[RN DON Hours Contract]]/Table39[[#This Row],[RN DON Hours]]</f>
        <v>0</v>
      </c>
      <c r="U16" s="3">
        <f>SUM(Table39[[#This Row],[LPN Hours]], Table39[[#This Row],[LPN Admin Hours]])</f>
        <v>17.928222222222221</v>
      </c>
      <c r="V16" s="3">
        <f>Table39[[#This Row],[LPN Hours Contract]]+Table39[[#This Row],[LPN Admin Hours Contract]]</f>
        <v>0</v>
      </c>
      <c r="W16" s="4">
        <f t="shared" si="2"/>
        <v>0</v>
      </c>
      <c r="X16" s="3">
        <v>17.928222222222221</v>
      </c>
      <c r="Y16" s="3">
        <v>0</v>
      </c>
      <c r="Z16" s="4">
        <f>Table39[[#This Row],[LPN Hours Contract]]/Table39[[#This Row],[LPN Hours]]</f>
        <v>0</v>
      </c>
      <c r="AA16" s="3">
        <v>0</v>
      </c>
      <c r="AB16" s="3">
        <v>0</v>
      </c>
      <c r="AC16" s="4">
        <v>0</v>
      </c>
      <c r="AD16" s="3">
        <f>SUM(Table39[[#This Row],[CNA Hours]], Table39[[#This Row],[NA in Training Hours]], Table39[[#This Row],[Med Aide/Tech Hours]])</f>
        <v>77.550555555555562</v>
      </c>
      <c r="AE16" s="3">
        <f>SUM(Table39[[#This Row],[CNA Hours Contract]], Table39[[#This Row],[NA in Training Hours Contract]], Table39[[#This Row],[Med Aide/Tech Hours Contract]])</f>
        <v>0</v>
      </c>
      <c r="AF16" s="4">
        <f>Table39[[#This Row],[CNA/NA/Med Aide Contract Hours]]/Table39[[#This Row],[Total CNA, NA in Training, Med Aide/Tech Hours]]</f>
        <v>0</v>
      </c>
      <c r="AG16" s="3">
        <v>68.680444444444447</v>
      </c>
      <c r="AH16" s="3">
        <v>0</v>
      </c>
      <c r="AI16" s="4">
        <f>Table39[[#This Row],[CNA Hours Contract]]/Table39[[#This Row],[CNA Hours]]</f>
        <v>0</v>
      </c>
      <c r="AJ16" s="3">
        <v>8.8701111111111093</v>
      </c>
      <c r="AK16" s="3">
        <v>0</v>
      </c>
      <c r="AL16" s="4">
        <f>Table39[[#This Row],[NA in Training Hours Contract]]/Table39[[#This Row],[NA in Training Hours]]</f>
        <v>0</v>
      </c>
      <c r="AM16" s="3">
        <v>0</v>
      </c>
      <c r="AN16" s="3">
        <v>0</v>
      </c>
      <c r="AO16" s="4">
        <v>0</v>
      </c>
      <c r="AP16" s="1" t="s">
        <v>14</v>
      </c>
      <c r="AQ16" s="1">
        <v>4</v>
      </c>
    </row>
    <row r="17" spans="1:43" x14ac:dyDescent="0.2">
      <c r="A17" s="1" t="s">
        <v>273</v>
      </c>
      <c r="B17" s="1" t="s">
        <v>292</v>
      </c>
      <c r="C17" s="1" t="s">
        <v>553</v>
      </c>
      <c r="D17" s="1" t="s">
        <v>723</v>
      </c>
      <c r="E17" s="3">
        <v>39.022222222222226</v>
      </c>
      <c r="F17" s="3">
        <f t="shared" si="0"/>
        <v>172.77733333333336</v>
      </c>
      <c r="G17" s="3">
        <f>SUM(Table39[[#This Row],[RN Hours Contract (W/ Admin, DON)]], Table39[[#This Row],[LPN Contract Hours (w/ Admin)]], Table39[[#This Row],[CNA/NA/Med Aide Contract Hours]])</f>
        <v>0</v>
      </c>
      <c r="H17" s="4">
        <f>Table39[[#This Row],[Total Contract Hours]]/Table39[[#This Row],[Total Hours Nurse Staffing]]</f>
        <v>0</v>
      </c>
      <c r="I17" s="3">
        <f>SUM(Table39[[#This Row],[RN Hours]], Table39[[#This Row],[RN Admin Hours]], Table39[[#This Row],[RN DON Hours]])</f>
        <v>30.06988888888889</v>
      </c>
      <c r="J17" s="3">
        <f t="shared" si="1"/>
        <v>0</v>
      </c>
      <c r="K17" s="4">
        <f>Table39[[#This Row],[RN Hours Contract (W/ Admin, DON)]]/Table39[[#This Row],[RN Hours (w/ Admin, DON)]]</f>
        <v>0</v>
      </c>
      <c r="L17" s="3">
        <v>17.747666666666667</v>
      </c>
      <c r="M17" s="3">
        <v>0</v>
      </c>
      <c r="N17" s="4">
        <f>Table39[[#This Row],[RN Hours Contract]]/Table39[[#This Row],[RN Hours]]</f>
        <v>0</v>
      </c>
      <c r="O17" s="3">
        <v>5.4222222222222225</v>
      </c>
      <c r="P17" s="3">
        <v>0</v>
      </c>
      <c r="Q17" s="4">
        <f>Table39[[#This Row],[RN Admin Hours Contract]]/Table39[[#This Row],[RN Admin Hours]]</f>
        <v>0</v>
      </c>
      <c r="R17" s="3">
        <v>6.9</v>
      </c>
      <c r="S17" s="3">
        <v>0</v>
      </c>
      <c r="T17" s="4">
        <f>Table39[[#This Row],[RN DON Hours Contract]]/Table39[[#This Row],[RN DON Hours]]</f>
        <v>0</v>
      </c>
      <c r="U17" s="3">
        <f>SUM(Table39[[#This Row],[LPN Hours]], Table39[[#This Row],[LPN Admin Hours]])</f>
        <v>32.198666666666668</v>
      </c>
      <c r="V17" s="3">
        <f>Table39[[#This Row],[LPN Hours Contract]]+Table39[[#This Row],[LPN Admin Hours Contract]]</f>
        <v>0</v>
      </c>
      <c r="W17" s="4">
        <f t="shared" si="2"/>
        <v>0</v>
      </c>
      <c r="X17" s="3">
        <v>32.198666666666668</v>
      </c>
      <c r="Y17" s="3">
        <v>0</v>
      </c>
      <c r="Z17" s="4">
        <f>Table39[[#This Row],[LPN Hours Contract]]/Table39[[#This Row],[LPN Hours]]</f>
        <v>0</v>
      </c>
      <c r="AA17" s="3">
        <v>0</v>
      </c>
      <c r="AB17" s="3">
        <v>0</v>
      </c>
      <c r="AC17" s="4">
        <v>0</v>
      </c>
      <c r="AD17" s="3">
        <f>SUM(Table39[[#This Row],[CNA Hours]], Table39[[#This Row],[NA in Training Hours]], Table39[[#This Row],[Med Aide/Tech Hours]])</f>
        <v>110.50877777777779</v>
      </c>
      <c r="AE17" s="3">
        <f>SUM(Table39[[#This Row],[CNA Hours Contract]], Table39[[#This Row],[NA in Training Hours Contract]], Table39[[#This Row],[Med Aide/Tech Hours Contract]])</f>
        <v>0</v>
      </c>
      <c r="AF17" s="4">
        <f>Table39[[#This Row],[CNA/NA/Med Aide Contract Hours]]/Table39[[#This Row],[Total CNA, NA in Training, Med Aide/Tech Hours]]</f>
        <v>0</v>
      </c>
      <c r="AG17" s="3">
        <v>98.585222222222228</v>
      </c>
      <c r="AH17" s="3">
        <v>0</v>
      </c>
      <c r="AI17" s="4">
        <f>Table39[[#This Row],[CNA Hours Contract]]/Table39[[#This Row],[CNA Hours]]</f>
        <v>0</v>
      </c>
      <c r="AJ17" s="3">
        <v>11.923555555555563</v>
      </c>
      <c r="AK17" s="3">
        <v>0</v>
      </c>
      <c r="AL17" s="4">
        <f>Table39[[#This Row],[NA in Training Hours Contract]]/Table39[[#This Row],[NA in Training Hours]]</f>
        <v>0</v>
      </c>
      <c r="AM17" s="3">
        <v>0</v>
      </c>
      <c r="AN17" s="3">
        <v>0</v>
      </c>
      <c r="AO17" s="4">
        <v>0</v>
      </c>
      <c r="AP17" s="1" t="s">
        <v>15</v>
      </c>
      <c r="AQ17" s="1">
        <v>4</v>
      </c>
    </row>
    <row r="18" spans="1:43" x14ac:dyDescent="0.2">
      <c r="A18" s="1" t="s">
        <v>273</v>
      </c>
      <c r="B18" s="1" t="s">
        <v>293</v>
      </c>
      <c r="C18" s="1" t="s">
        <v>579</v>
      </c>
      <c r="D18" s="1" t="s">
        <v>753</v>
      </c>
      <c r="E18" s="3">
        <v>62.866666666666667</v>
      </c>
      <c r="F18" s="3">
        <f t="shared" si="0"/>
        <v>244.38377777777779</v>
      </c>
      <c r="G18" s="3">
        <f>SUM(Table39[[#This Row],[RN Hours Contract (W/ Admin, DON)]], Table39[[#This Row],[LPN Contract Hours (w/ Admin)]], Table39[[#This Row],[CNA/NA/Med Aide Contract Hours]])</f>
        <v>0</v>
      </c>
      <c r="H18" s="4">
        <f>Table39[[#This Row],[Total Contract Hours]]/Table39[[#This Row],[Total Hours Nurse Staffing]]</f>
        <v>0</v>
      </c>
      <c r="I18" s="3">
        <f>SUM(Table39[[#This Row],[RN Hours]], Table39[[#This Row],[RN Admin Hours]], Table39[[#This Row],[RN DON Hours]])</f>
        <v>39.512999999999998</v>
      </c>
      <c r="J18" s="3">
        <f t="shared" si="1"/>
        <v>0</v>
      </c>
      <c r="K18" s="4">
        <f>Table39[[#This Row],[RN Hours Contract (W/ Admin, DON)]]/Table39[[#This Row],[RN Hours (w/ Admin, DON)]]</f>
        <v>0</v>
      </c>
      <c r="L18" s="3">
        <v>20.135222222222222</v>
      </c>
      <c r="M18" s="3">
        <v>0</v>
      </c>
      <c r="N18" s="4">
        <f>Table39[[#This Row],[RN Hours Contract]]/Table39[[#This Row],[RN Hours]]</f>
        <v>0</v>
      </c>
      <c r="O18" s="3">
        <v>13.688888888888888</v>
      </c>
      <c r="P18" s="3">
        <v>0</v>
      </c>
      <c r="Q18" s="4">
        <f>Table39[[#This Row],[RN Admin Hours Contract]]/Table39[[#This Row],[RN Admin Hours]]</f>
        <v>0</v>
      </c>
      <c r="R18" s="3">
        <v>5.6888888888888891</v>
      </c>
      <c r="S18" s="3">
        <v>0</v>
      </c>
      <c r="T18" s="4">
        <f>Table39[[#This Row],[RN DON Hours Contract]]/Table39[[#This Row],[RN DON Hours]]</f>
        <v>0</v>
      </c>
      <c r="U18" s="3">
        <f>SUM(Table39[[#This Row],[LPN Hours]], Table39[[#This Row],[LPN Admin Hours]])</f>
        <v>56.021333333333331</v>
      </c>
      <c r="V18" s="3">
        <f>Table39[[#This Row],[LPN Hours Contract]]+Table39[[#This Row],[LPN Admin Hours Contract]]</f>
        <v>0</v>
      </c>
      <c r="W18" s="4">
        <f t="shared" si="2"/>
        <v>0</v>
      </c>
      <c r="X18" s="3">
        <v>48.763777777777776</v>
      </c>
      <c r="Y18" s="3">
        <v>0</v>
      </c>
      <c r="Z18" s="4">
        <f>Table39[[#This Row],[LPN Hours Contract]]/Table39[[#This Row],[LPN Hours]]</f>
        <v>0</v>
      </c>
      <c r="AA18" s="3">
        <v>7.2575555555555562</v>
      </c>
      <c r="AB18" s="3">
        <v>0</v>
      </c>
      <c r="AC18" s="4">
        <f>Table39[[#This Row],[LPN Admin Hours Contract]]/Table39[[#This Row],[LPN Admin Hours]]</f>
        <v>0</v>
      </c>
      <c r="AD18" s="3">
        <f>SUM(Table39[[#This Row],[CNA Hours]], Table39[[#This Row],[NA in Training Hours]], Table39[[#This Row],[Med Aide/Tech Hours]])</f>
        <v>148.84944444444446</v>
      </c>
      <c r="AE18" s="3">
        <f>SUM(Table39[[#This Row],[CNA Hours Contract]], Table39[[#This Row],[NA in Training Hours Contract]], Table39[[#This Row],[Med Aide/Tech Hours Contract]])</f>
        <v>0</v>
      </c>
      <c r="AF18" s="4">
        <f>Table39[[#This Row],[CNA/NA/Med Aide Contract Hours]]/Table39[[#This Row],[Total CNA, NA in Training, Med Aide/Tech Hours]]</f>
        <v>0</v>
      </c>
      <c r="AG18" s="3">
        <v>120.85566666666666</v>
      </c>
      <c r="AH18" s="3">
        <v>0</v>
      </c>
      <c r="AI18" s="4">
        <f>Table39[[#This Row],[CNA Hours Contract]]/Table39[[#This Row],[CNA Hours]]</f>
        <v>0</v>
      </c>
      <c r="AJ18" s="3">
        <v>21.880222222222219</v>
      </c>
      <c r="AK18" s="3">
        <v>0</v>
      </c>
      <c r="AL18" s="4">
        <f>Table39[[#This Row],[NA in Training Hours Contract]]/Table39[[#This Row],[NA in Training Hours]]</f>
        <v>0</v>
      </c>
      <c r="AM18" s="3">
        <v>6.1135555555555561</v>
      </c>
      <c r="AN18" s="3">
        <v>0</v>
      </c>
      <c r="AO18" s="4">
        <f>Table39[[#This Row],[Med Aide/Tech Hours Contract]]/Table39[[#This Row],[Med Aide/Tech Hours]]</f>
        <v>0</v>
      </c>
      <c r="AP18" s="1" t="s">
        <v>16</v>
      </c>
      <c r="AQ18" s="1">
        <v>4</v>
      </c>
    </row>
    <row r="19" spans="1:43" x14ac:dyDescent="0.2">
      <c r="A19" s="1" t="s">
        <v>273</v>
      </c>
      <c r="B19" s="1" t="s">
        <v>294</v>
      </c>
      <c r="C19" s="1" t="s">
        <v>601</v>
      </c>
      <c r="D19" s="1" t="s">
        <v>762</v>
      </c>
      <c r="E19" s="3">
        <v>96.566666666666663</v>
      </c>
      <c r="F19" s="3">
        <f t="shared" si="0"/>
        <v>382.71766666666667</v>
      </c>
      <c r="G19" s="3">
        <f>SUM(Table39[[#This Row],[RN Hours Contract (W/ Admin, DON)]], Table39[[#This Row],[LPN Contract Hours (w/ Admin)]], Table39[[#This Row],[CNA/NA/Med Aide Contract Hours]])</f>
        <v>2.2222222222222223E-2</v>
      </c>
      <c r="H19" s="4">
        <f>Table39[[#This Row],[Total Contract Hours]]/Table39[[#This Row],[Total Hours Nurse Staffing]]</f>
        <v>5.8064270760662268E-5</v>
      </c>
      <c r="I19" s="3">
        <f>SUM(Table39[[#This Row],[RN Hours]], Table39[[#This Row],[RN Admin Hours]], Table39[[#This Row],[RN DON Hours]])</f>
        <v>87.61399999999999</v>
      </c>
      <c r="J19" s="3">
        <f t="shared" si="1"/>
        <v>2.2222222222222223E-2</v>
      </c>
      <c r="K19" s="4">
        <f>Table39[[#This Row],[RN Hours Contract (W/ Admin, DON)]]/Table39[[#This Row],[RN Hours (w/ Admin, DON)]]</f>
        <v>2.5363780014863178E-4</v>
      </c>
      <c r="L19" s="3">
        <v>59.933888888888887</v>
      </c>
      <c r="M19" s="3">
        <v>2.2222222222222223E-2</v>
      </c>
      <c r="N19" s="4">
        <f>Table39[[#This Row],[RN Hours Contract]]/Table39[[#This Row],[RN Hours]]</f>
        <v>3.7077891380317201E-4</v>
      </c>
      <c r="O19" s="3">
        <v>21.991222222222227</v>
      </c>
      <c r="P19" s="3">
        <v>0</v>
      </c>
      <c r="Q19" s="4">
        <f>Table39[[#This Row],[RN Admin Hours Contract]]/Table39[[#This Row],[RN Admin Hours]]</f>
        <v>0</v>
      </c>
      <c r="R19" s="3">
        <v>5.6888888888888891</v>
      </c>
      <c r="S19" s="3">
        <v>0</v>
      </c>
      <c r="T19" s="4">
        <f>Table39[[#This Row],[RN DON Hours Contract]]/Table39[[#This Row],[RN DON Hours]]</f>
        <v>0</v>
      </c>
      <c r="U19" s="3">
        <f>SUM(Table39[[#This Row],[LPN Hours]], Table39[[#This Row],[LPN Admin Hours]])</f>
        <v>72.295222222222222</v>
      </c>
      <c r="V19" s="3">
        <f>Table39[[#This Row],[LPN Hours Contract]]+Table39[[#This Row],[LPN Admin Hours Contract]]</f>
        <v>0</v>
      </c>
      <c r="W19" s="4">
        <f t="shared" si="2"/>
        <v>0</v>
      </c>
      <c r="X19" s="3">
        <v>53.439111111111117</v>
      </c>
      <c r="Y19" s="3">
        <v>0</v>
      </c>
      <c r="Z19" s="4">
        <f>Table39[[#This Row],[LPN Hours Contract]]/Table39[[#This Row],[LPN Hours]]</f>
        <v>0</v>
      </c>
      <c r="AA19" s="3">
        <v>18.856111111111108</v>
      </c>
      <c r="AB19" s="3">
        <v>0</v>
      </c>
      <c r="AC19" s="4">
        <f>Table39[[#This Row],[LPN Admin Hours Contract]]/Table39[[#This Row],[LPN Admin Hours]]</f>
        <v>0</v>
      </c>
      <c r="AD19" s="3">
        <f>SUM(Table39[[#This Row],[CNA Hours]], Table39[[#This Row],[NA in Training Hours]], Table39[[#This Row],[Med Aide/Tech Hours]])</f>
        <v>222.80844444444443</v>
      </c>
      <c r="AE19" s="3">
        <f>SUM(Table39[[#This Row],[CNA Hours Contract]], Table39[[#This Row],[NA in Training Hours Contract]], Table39[[#This Row],[Med Aide/Tech Hours Contract]])</f>
        <v>0</v>
      </c>
      <c r="AF19" s="4">
        <f>Table39[[#This Row],[CNA/NA/Med Aide Contract Hours]]/Table39[[#This Row],[Total CNA, NA in Training, Med Aide/Tech Hours]]</f>
        <v>0</v>
      </c>
      <c r="AG19" s="3">
        <v>195.71811111111111</v>
      </c>
      <c r="AH19" s="3">
        <v>0</v>
      </c>
      <c r="AI19" s="4">
        <f>Table39[[#This Row],[CNA Hours Contract]]/Table39[[#This Row],[CNA Hours]]</f>
        <v>0</v>
      </c>
      <c r="AJ19" s="3">
        <v>16.880444444444443</v>
      </c>
      <c r="AK19" s="3">
        <v>0</v>
      </c>
      <c r="AL19" s="4">
        <f>Table39[[#This Row],[NA in Training Hours Contract]]/Table39[[#This Row],[NA in Training Hours]]</f>
        <v>0</v>
      </c>
      <c r="AM19" s="3">
        <v>10.209888888888891</v>
      </c>
      <c r="AN19" s="3">
        <v>0</v>
      </c>
      <c r="AO19" s="4">
        <f>Table39[[#This Row],[Med Aide/Tech Hours Contract]]/Table39[[#This Row],[Med Aide/Tech Hours]]</f>
        <v>0</v>
      </c>
      <c r="AP19" s="1" t="s">
        <v>17</v>
      </c>
      <c r="AQ19" s="1">
        <v>4</v>
      </c>
    </row>
    <row r="20" spans="1:43" x14ac:dyDescent="0.2">
      <c r="A20" s="1" t="s">
        <v>273</v>
      </c>
      <c r="B20" s="1" t="s">
        <v>295</v>
      </c>
      <c r="C20" s="1" t="s">
        <v>561</v>
      </c>
      <c r="D20" s="1" t="s">
        <v>700</v>
      </c>
      <c r="E20" s="3">
        <v>61.56666666666667</v>
      </c>
      <c r="F20" s="3">
        <f t="shared" si="0"/>
        <v>246.05022222222223</v>
      </c>
      <c r="G20" s="3">
        <f>SUM(Table39[[#This Row],[RN Hours Contract (W/ Admin, DON)]], Table39[[#This Row],[LPN Contract Hours (w/ Admin)]], Table39[[#This Row],[CNA/NA/Med Aide Contract Hours]])</f>
        <v>2.2222222222222223</v>
      </c>
      <c r="H20" s="4">
        <f>Table39[[#This Row],[Total Contract Hours]]/Table39[[#This Row],[Total Hours Nurse Staffing]]</f>
        <v>9.0315798220056247E-3</v>
      </c>
      <c r="I20" s="3">
        <f>SUM(Table39[[#This Row],[RN Hours]], Table39[[#This Row],[RN Admin Hours]], Table39[[#This Row],[RN DON Hours]])</f>
        <v>34.597222222222221</v>
      </c>
      <c r="J20" s="3">
        <f t="shared" si="1"/>
        <v>2.2222222222222223</v>
      </c>
      <c r="K20" s="4">
        <f>Table39[[#This Row],[RN Hours Contract (W/ Admin, DON)]]/Table39[[#This Row],[RN Hours (w/ Admin, DON)]]</f>
        <v>6.4231232436772381E-2</v>
      </c>
      <c r="L20" s="3">
        <v>26.274999999999999</v>
      </c>
      <c r="M20" s="3">
        <v>0</v>
      </c>
      <c r="N20" s="4">
        <f>Table39[[#This Row],[RN Hours Contract]]/Table39[[#This Row],[RN Hours]]</f>
        <v>0</v>
      </c>
      <c r="O20" s="3">
        <v>2.9</v>
      </c>
      <c r="P20" s="3">
        <v>2.2222222222222223</v>
      </c>
      <c r="Q20" s="4">
        <f>Table39[[#This Row],[RN Admin Hours Contract]]/Table39[[#This Row],[RN Admin Hours]]</f>
        <v>0.76628352490421459</v>
      </c>
      <c r="R20" s="3">
        <v>5.4222222222222225</v>
      </c>
      <c r="S20" s="3">
        <v>0</v>
      </c>
      <c r="T20" s="4">
        <f>Table39[[#This Row],[RN DON Hours Contract]]/Table39[[#This Row],[RN DON Hours]]</f>
        <v>0</v>
      </c>
      <c r="U20" s="3">
        <f>SUM(Table39[[#This Row],[LPN Hours]], Table39[[#This Row],[LPN Admin Hours]])</f>
        <v>71.077222222222218</v>
      </c>
      <c r="V20" s="3">
        <f>Table39[[#This Row],[LPN Hours Contract]]+Table39[[#This Row],[LPN Admin Hours Contract]]</f>
        <v>0</v>
      </c>
      <c r="W20" s="4">
        <f t="shared" si="2"/>
        <v>0</v>
      </c>
      <c r="X20" s="3">
        <v>54.777777777777779</v>
      </c>
      <c r="Y20" s="3">
        <v>0</v>
      </c>
      <c r="Z20" s="4">
        <f>Table39[[#This Row],[LPN Hours Contract]]/Table39[[#This Row],[LPN Hours]]</f>
        <v>0</v>
      </c>
      <c r="AA20" s="3">
        <v>16.299444444444443</v>
      </c>
      <c r="AB20" s="3">
        <v>0</v>
      </c>
      <c r="AC20" s="4">
        <f>Table39[[#This Row],[LPN Admin Hours Contract]]/Table39[[#This Row],[LPN Admin Hours]]</f>
        <v>0</v>
      </c>
      <c r="AD20" s="3">
        <f>SUM(Table39[[#This Row],[CNA Hours]], Table39[[#This Row],[NA in Training Hours]], Table39[[#This Row],[Med Aide/Tech Hours]])</f>
        <v>140.37577777777778</v>
      </c>
      <c r="AE20" s="3">
        <f>SUM(Table39[[#This Row],[CNA Hours Contract]], Table39[[#This Row],[NA in Training Hours Contract]], Table39[[#This Row],[Med Aide/Tech Hours Contract]])</f>
        <v>0</v>
      </c>
      <c r="AF20" s="4">
        <f>Table39[[#This Row],[CNA/NA/Med Aide Contract Hours]]/Table39[[#This Row],[Total CNA, NA in Training, Med Aide/Tech Hours]]</f>
        <v>0</v>
      </c>
      <c r="AG20" s="3">
        <v>140.25355555555555</v>
      </c>
      <c r="AH20" s="3">
        <v>0</v>
      </c>
      <c r="AI20" s="4">
        <f>Table39[[#This Row],[CNA Hours Contract]]/Table39[[#This Row],[CNA Hours]]</f>
        <v>0</v>
      </c>
      <c r="AJ20" s="3">
        <v>0</v>
      </c>
      <c r="AK20" s="3">
        <v>0</v>
      </c>
      <c r="AL20" s="4">
        <v>0</v>
      </c>
      <c r="AM20" s="3">
        <v>0.12222222222222222</v>
      </c>
      <c r="AN20" s="3">
        <v>0</v>
      </c>
      <c r="AO20" s="4">
        <f>Table39[[#This Row],[Med Aide/Tech Hours Contract]]/Table39[[#This Row],[Med Aide/Tech Hours]]</f>
        <v>0</v>
      </c>
      <c r="AP20" s="1" t="s">
        <v>18</v>
      </c>
      <c r="AQ20" s="1">
        <v>4</v>
      </c>
    </row>
    <row r="21" spans="1:43" x14ac:dyDescent="0.2">
      <c r="A21" s="1" t="s">
        <v>273</v>
      </c>
      <c r="B21" s="1" t="s">
        <v>296</v>
      </c>
      <c r="C21" s="1" t="s">
        <v>562</v>
      </c>
      <c r="D21" s="1" t="s">
        <v>763</v>
      </c>
      <c r="E21" s="3">
        <v>80.7</v>
      </c>
      <c r="F21" s="3">
        <f t="shared" si="0"/>
        <v>348.82777777777778</v>
      </c>
      <c r="G21" s="3">
        <f>SUM(Table39[[#This Row],[RN Hours Contract (W/ Admin, DON)]], Table39[[#This Row],[LPN Contract Hours (w/ Admin)]], Table39[[#This Row],[CNA/NA/Med Aide Contract Hours]])</f>
        <v>58.105555555555554</v>
      </c>
      <c r="H21" s="4">
        <f>Table39[[#This Row],[Total Contract Hours]]/Table39[[#This Row],[Total Hours Nurse Staffing]]</f>
        <v>0.16657376292025672</v>
      </c>
      <c r="I21" s="3">
        <f>SUM(Table39[[#This Row],[RN Hours]], Table39[[#This Row],[RN Admin Hours]], Table39[[#This Row],[RN DON Hours]])</f>
        <v>53.897222222222226</v>
      </c>
      <c r="J21" s="3">
        <f t="shared" si="1"/>
        <v>3.1416666666666666</v>
      </c>
      <c r="K21" s="4">
        <f>Table39[[#This Row],[RN Hours Contract (W/ Admin, DON)]]/Table39[[#This Row],[RN Hours (w/ Admin, DON)]]</f>
        <v>5.8289955161572947E-2</v>
      </c>
      <c r="L21" s="3">
        <v>39.341666666666669</v>
      </c>
      <c r="M21" s="3">
        <v>3.1416666666666666</v>
      </c>
      <c r="N21" s="4">
        <f>Table39[[#This Row],[RN Hours Contract]]/Table39[[#This Row],[RN Hours]]</f>
        <v>7.9855962719762752E-2</v>
      </c>
      <c r="O21" s="3">
        <v>8.5333333333333332</v>
      </c>
      <c r="P21" s="3">
        <v>0</v>
      </c>
      <c r="Q21" s="4">
        <f>Table39[[#This Row],[RN Admin Hours Contract]]/Table39[[#This Row],[RN Admin Hours]]</f>
        <v>0</v>
      </c>
      <c r="R21" s="3">
        <v>6.0222222222222221</v>
      </c>
      <c r="S21" s="3">
        <v>0</v>
      </c>
      <c r="T21" s="4">
        <f>Table39[[#This Row],[RN DON Hours Contract]]/Table39[[#This Row],[RN DON Hours]]</f>
        <v>0</v>
      </c>
      <c r="U21" s="3">
        <f>SUM(Table39[[#This Row],[LPN Hours]], Table39[[#This Row],[LPN Admin Hours]])</f>
        <v>99.133333333333326</v>
      </c>
      <c r="V21" s="3">
        <f>Table39[[#This Row],[LPN Hours Contract]]+Table39[[#This Row],[LPN Admin Hours Contract]]</f>
        <v>28.708333333333332</v>
      </c>
      <c r="W21" s="4">
        <f t="shared" si="2"/>
        <v>0.28959314055144586</v>
      </c>
      <c r="X21" s="3">
        <v>93.674999999999997</v>
      </c>
      <c r="Y21" s="3">
        <v>28.708333333333332</v>
      </c>
      <c r="Z21" s="4">
        <f>Table39[[#This Row],[LPN Hours Contract]]/Table39[[#This Row],[LPN Hours]]</f>
        <v>0.30646739613913354</v>
      </c>
      <c r="AA21" s="3">
        <v>5.458333333333333</v>
      </c>
      <c r="AB21" s="3">
        <v>0</v>
      </c>
      <c r="AC21" s="4">
        <f>Table39[[#This Row],[LPN Admin Hours Contract]]/Table39[[#This Row],[LPN Admin Hours]]</f>
        <v>0</v>
      </c>
      <c r="AD21" s="3">
        <f>SUM(Table39[[#This Row],[CNA Hours]], Table39[[#This Row],[NA in Training Hours]], Table39[[#This Row],[Med Aide/Tech Hours]])</f>
        <v>195.79722222222222</v>
      </c>
      <c r="AE21" s="3">
        <f>SUM(Table39[[#This Row],[CNA Hours Contract]], Table39[[#This Row],[NA in Training Hours Contract]], Table39[[#This Row],[Med Aide/Tech Hours Contract]])</f>
        <v>26.255555555555556</v>
      </c>
      <c r="AF21" s="4">
        <f>Table39[[#This Row],[CNA/NA/Med Aide Contract Hours]]/Table39[[#This Row],[Total CNA, NA in Training, Med Aide/Tech Hours]]</f>
        <v>0.13409564884304909</v>
      </c>
      <c r="AG21" s="3">
        <v>194.34444444444443</v>
      </c>
      <c r="AH21" s="3">
        <v>26.122222222222224</v>
      </c>
      <c r="AI21" s="4">
        <f>Table39[[#This Row],[CNA Hours Contract]]/Table39[[#This Row],[CNA Hours]]</f>
        <v>0.13441198330570009</v>
      </c>
      <c r="AJ21" s="3">
        <v>0</v>
      </c>
      <c r="AK21" s="3">
        <v>0</v>
      </c>
      <c r="AL21" s="4">
        <v>0</v>
      </c>
      <c r="AM21" s="3">
        <v>1.4527777777777777</v>
      </c>
      <c r="AN21" s="3">
        <v>0.13333333333333333</v>
      </c>
      <c r="AO21" s="4">
        <f>Table39[[#This Row],[Med Aide/Tech Hours Contract]]/Table39[[#This Row],[Med Aide/Tech Hours]]</f>
        <v>9.1778202676864248E-2</v>
      </c>
      <c r="AP21" s="1" t="s">
        <v>19</v>
      </c>
      <c r="AQ21" s="1">
        <v>4</v>
      </c>
    </row>
    <row r="22" spans="1:43" x14ac:dyDescent="0.2">
      <c r="A22" s="1" t="s">
        <v>273</v>
      </c>
      <c r="B22" s="1" t="s">
        <v>297</v>
      </c>
      <c r="C22" s="1" t="s">
        <v>602</v>
      </c>
      <c r="D22" s="1" t="s">
        <v>706</v>
      </c>
      <c r="E22" s="3">
        <v>75.944444444444443</v>
      </c>
      <c r="F22" s="3">
        <f t="shared" si="0"/>
        <v>275.16644444444444</v>
      </c>
      <c r="G22" s="3">
        <f>SUM(Table39[[#This Row],[RN Hours Contract (W/ Admin, DON)]], Table39[[#This Row],[LPN Contract Hours (w/ Admin)]], Table39[[#This Row],[CNA/NA/Med Aide Contract Hours]])</f>
        <v>71.271666666666661</v>
      </c>
      <c r="H22" s="4">
        <f>Table39[[#This Row],[Total Contract Hours]]/Table39[[#This Row],[Total Hours Nurse Staffing]]</f>
        <v>0.25901292874050369</v>
      </c>
      <c r="I22" s="3">
        <f>SUM(Table39[[#This Row],[RN Hours]], Table39[[#This Row],[RN Admin Hours]], Table39[[#This Row],[RN DON Hours]])</f>
        <v>36.508999999999993</v>
      </c>
      <c r="J22" s="3">
        <f t="shared" si="1"/>
        <v>4.8805555555555555</v>
      </c>
      <c r="K22" s="4">
        <f>Table39[[#This Row],[RN Hours Contract (W/ Admin, DON)]]/Table39[[#This Row],[RN Hours (w/ Admin, DON)]]</f>
        <v>0.13368088842629369</v>
      </c>
      <c r="L22" s="3">
        <v>21.132111111111112</v>
      </c>
      <c r="M22" s="3">
        <v>4.8805555555555555</v>
      </c>
      <c r="N22" s="4">
        <f>Table39[[#This Row],[RN Hours Contract]]/Table39[[#This Row],[RN Hours]]</f>
        <v>0.23095447160456178</v>
      </c>
      <c r="O22" s="3">
        <v>12.443555555555553</v>
      </c>
      <c r="P22" s="3">
        <v>0</v>
      </c>
      <c r="Q22" s="4">
        <f>Table39[[#This Row],[RN Admin Hours Contract]]/Table39[[#This Row],[RN Admin Hours]]</f>
        <v>0</v>
      </c>
      <c r="R22" s="3">
        <v>2.9333333333333331</v>
      </c>
      <c r="S22" s="3">
        <v>0</v>
      </c>
      <c r="T22" s="4">
        <f>Table39[[#This Row],[RN DON Hours Contract]]/Table39[[#This Row],[RN DON Hours]]</f>
        <v>0</v>
      </c>
      <c r="U22" s="3">
        <f>SUM(Table39[[#This Row],[LPN Hours]], Table39[[#This Row],[LPN Admin Hours]])</f>
        <v>76.097555555555559</v>
      </c>
      <c r="V22" s="3">
        <f>Table39[[#This Row],[LPN Hours Contract]]+Table39[[#This Row],[LPN Admin Hours Contract]]</f>
        <v>17.985444444444447</v>
      </c>
      <c r="W22" s="4">
        <f t="shared" si="2"/>
        <v>0.23634720344353302</v>
      </c>
      <c r="X22" s="3">
        <v>59.61</v>
      </c>
      <c r="Y22" s="3">
        <v>17.941000000000003</v>
      </c>
      <c r="Z22" s="4">
        <f>Table39[[#This Row],[LPN Hours Contract]]/Table39[[#This Row],[LPN Hours]]</f>
        <v>0.30097299110887438</v>
      </c>
      <c r="AA22" s="3">
        <v>16.487555555555556</v>
      </c>
      <c r="AB22" s="3">
        <v>4.4444444444444446E-2</v>
      </c>
      <c r="AC22" s="4">
        <f>Table39[[#This Row],[LPN Admin Hours Contract]]/Table39[[#This Row],[LPN Admin Hours]]</f>
        <v>2.6956357656953392E-3</v>
      </c>
      <c r="AD22" s="3">
        <f>SUM(Table39[[#This Row],[CNA Hours]], Table39[[#This Row],[NA in Training Hours]], Table39[[#This Row],[Med Aide/Tech Hours]])</f>
        <v>162.55988888888888</v>
      </c>
      <c r="AE22" s="3">
        <f>SUM(Table39[[#This Row],[CNA Hours Contract]], Table39[[#This Row],[NA in Training Hours Contract]], Table39[[#This Row],[Med Aide/Tech Hours Contract]])</f>
        <v>48.405666666666654</v>
      </c>
      <c r="AF22" s="4">
        <f>Table39[[#This Row],[CNA/NA/Med Aide Contract Hours]]/Table39[[#This Row],[Total CNA, NA in Training, Med Aide/Tech Hours]]</f>
        <v>0.29777128292547222</v>
      </c>
      <c r="AG22" s="3">
        <v>130.50155555555554</v>
      </c>
      <c r="AH22" s="3">
        <v>47.622333333333323</v>
      </c>
      <c r="AI22" s="4">
        <f>Table39[[#This Row],[CNA Hours Contract]]/Table39[[#This Row],[CNA Hours]]</f>
        <v>0.36491774470121252</v>
      </c>
      <c r="AJ22" s="3">
        <v>16.774555555555555</v>
      </c>
      <c r="AK22" s="3">
        <v>0</v>
      </c>
      <c r="AL22" s="4">
        <f>Table39[[#This Row],[NA in Training Hours Contract]]/Table39[[#This Row],[NA in Training Hours]]</f>
        <v>0</v>
      </c>
      <c r="AM22" s="3">
        <v>15.283777777777781</v>
      </c>
      <c r="AN22" s="3">
        <v>0.78333333333333333</v>
      </c>
      <c r="AO22" s="4">
        <f>Table39[[#This Row],[Med Aide/Tech Hours Contract]]/Table39[[#This Row],[Med Aide/Tech Hours]]</f>
        <v>5.1252598979309935E-2</v>
      </c>
      <c r="AP22" s="1" t="s">
        <v>20</v>
      </c>
      <c r="AQ22" s="1">
        <v>4</v>
      </c>
    </row>
    <row r="23" spans="1:43" x14ac:dyDescent="0.2">
      <c r="A23" s="1" t="s">
        <v>273</v>
      </c>
      <c r="B23" s="1" t="s">
        <v>298</v>
      </c>
      <c r="C23" s="1" t="s">
        <v>603</v>
      </c>
      <c r="D23" s="1" t="s">
        <v>733</v>
      </c>
      <c r="E23" s="3">
        <v>75.455555555555549</v>
      </c>
      <c r="F23" s="3">
        <f t="shared" si="0"/>
        <v>251.34211111111111</v>
      </c>
      <c r="G23" s="3">
        <f>SUM(Table39[[#This Row],[RN Hours Contract (W/ Admin, DON)]], Table39[[#This Row],[LPN Contract Hours (w/ Admin)]], Table39[[#This Row],[CNA/NA/Med Aide Contract Hours]])</f>
        <v>1.7154444444444445</v>
      </c>
      <c r="H23" s="4">
        <f>Table39[[#This Row],[Total Contract Hours]]/Table39[[#This Row],[Total Hours Nurse Staffing]]</f>
        <v>6.8251374067837597E-3</v>
      </c>
      <c r="I23" s="3">
        <f>SUM(Table39[[#This Row],[RN Hours]], Table39[[#This Row],[RN Admin Hours]], Table39[[#This Row],[RN DON Hours]])</f>
        <v>30.380777777777773</v>
      </c>
      <c r="J23" s="3">
        <f t="shared" si="1"/>
        <v>0</v>
      </c>
      <c r="K23" s="4">
        <f>Table39[[#This Row],[RN Hours Contract (W/ Admin, DON)]]/Table39[[#This Row],[RN Hours (w/ Admin, DON)]]</f>
        <v>0</v>
      </c>
      <c r="L23" s="3">
        <v>15.756666666666666</v>
      </c>
      <c r="M23" s="3">
        <v>0</v>
      </c>
      <c r="N23" s="4">
        <f>Table39[[#This Row],[RN Hours Contract]]/Table39[[#This Row],[RN Hours]]</f>
        <v>0</v>
      </c>
      <c r="O23" s="3">
        <v>9.0241111111111092</v>
      </c>
      <c r="P23" s="3">
        <v>0</v>
      </c>
      <c r="Q23" s="4">
        <f>Table39[[#This Row],[RN Admin Hours Contract]]/Table39[[#This Row],[RN Admin Hours]]</f>
        <v>0</v>
      </c>
      <c r="R23" s="3">
        <v>5.6</v>
      </c>
      <c r="S23" s="3">
        <v>0</v>
      </c>
      <c r="T23" s="4">
        <f>Table39[[#This Row],[RN DON Hours Contract]]/Table39[[#This Row],[RN DON Hours]]</f>
        <v>0</v>
      </c>
      <c r="U23" s="3">
        <f>SUM(Table39[[#This Row],[LPN Hours]], Table39[[#This Row],[LPN Admin Hours]])</f>
        <v>61.390888888888881</v>
      </c>
      <c r="V23" s="3">
        <f>Table39[[#This Row],[LPN Hours Contract]]+Table39[[#This Row],[LPN Admin Hours Contract]]</f>
        <v>0</v>
      </c>
      <c r="W23" s="4">
        <f t="shared" si="2"/>
        <v>0</v>
      </c>
      <c r="X23" s="3">
        <v>57.255333333333326</v>
      </c>
      <c r="Y23" s="3">
        <v>0</v>
      </c>
      <c r="Z23" s="4">
        <f>Table39[[#This Row],[LPN Hours Contract]]/Table39[[#This Row],[LPN Hours]]</f>
        <v>0</v>
      </c>
      <c r="AA23" s="3">
        <v>4.1355555555555554</v>
      </c>
      <c r="AB23" s="3">
        <v>0</v>
      </c>
      <c r="AC23" s="4">
        <f>Table39[[#This Row],[LPN Admin Hours Contract]]/Table39[[#This Row],[LPN Admin Hours]]</f>
        <v>0</v>
      </c>
      <c r="AD23" s="3">
        <f>SUM(Table39[[#This Row],[CNA Hours]], Table39[[#This Row],[NA in Training Hours]], Table39[[#This Row],[Med Aide/Tech Hours]])</f>
        <v>159.57044444444446</v>
      </c>
      <c r="AE23" s="3">
        <f>SUM(Table39[[#This Row],[CNA Hours Contract]], Table39[[#This Row],[NA in Training Hours Contract]], Table39[[#This Row],[Med Aide/Tech Hours Contract]])</f>
        <v>1.7154444444444445</v>
      </c>
      <c r="AF23" s="4">
        <f>Table39[[#This Row],[CNA/NA/Med Aide Contract Hours]]/Table39[[#This Row],[Total CNA, NA in Training, Med Aide/Tech Hours]]</f>
        <v>1.0750389587601156E-2</v>
      </c>
      <c r="AG23" s="3">
        <v>146.084</v>
      </c>
      <c r="AH23" s="3">
        <v>1.7154444444444445</v>
      </c>
      <c r="AI23" s="4">
        <f>Table39[[#This Row],[CNA Hours Contract]]/Table39[[#This Row],[CNA Hours]]</f>
        <v>1.1742863314561789E-2</v>
      </c>
      <c r="AJ23" s="3">
        <v>0</v>
      </c>
      <c r="AK23" s="3">
        <v>0</v>
      </c>
      <c r="AL23" s="4">
        <v>0</v>
      </c>
      <c r="AM23" s="3">
        <v>13.486444444444446</v>
      </c>
      <c r="AN23" s="3">
        <v>0</v>
      </c>
      <c r="AO23" s="4">
        <f>Table39[[#This Row],[Med Aide/Tech Hours Contract]]/Table39[[#This Row],[Med Aide/Tech Hours]]</f>
        <v>0</v>
      </c>
      <c r="AP23" s="1" t="s">
        <v>21</v>
      </c>
      <c r="AQ23" s="1">
        <v>4</v>
      </c>
    </row>
    <row r="24" spans="1:43" x14ac:dyDescent="0.2">
      <c r="A24" s="1" t="s">
        <v>273</v>
      </c>
      <c r="B24" s="1" t="s">
        <v>299</v>
      </c>
      <c r="C24" s="1" t="s">
        <v>604</v>
      </c>
      <c r="D24" s="1" t="s">
        <v>746</v>
      </c>
      <c r="E24" s="3">
        <v>76.400000000000006</v>
      </c>
      <c r="F24" s="3">
        <f t="shared" si="0"/>
        <v>288.98888888888894</v>
      </c>
      <c r="G24" s="3">
        <f>SUM(Table39[[#This Row],[RN Hours Contract (W/ Admin, DON)]], Table39[[#This Row],[LPN Contract Hours (w/ Admin)]], Table39[[#This Row],[CNA/NA/Med Aide Contract Hours]])</f>
        <v>48.402777777777779</v>
      </c>
      <c r="H24" s="4">
        <f>Table39[[#This Row],[Total Contract Hours]]/Table39[[#This Row],[Total Hours Nurse Staffing]]</f>
        <v>0.16749009958091426</v>
      </c>
      <c r="I24" s="3">
        <f>SUM(Table39[[#This Row],[RN Hours]], Table39[[#This Row],[RN Admin Hours]], Table39[[#This Row],[RN DON Hours]])</f>
        <v>45.679444444444442</v>
      </c>
      <c r="J24" s="3">
        <f t="shared" si="1"/>
        <v>0.9555555555555556</v>
      </c>
      <c r="K24" s="4">
        <f>Table39[[#This Row],[RN Hours Contract (W/ Admin, DON)]]/Table39[[#This Row],[RN Hours (w/ Admin, DON)]]</f>
        <v>2.0918721039125308E-2</v>
      </c>
      <c r="L24" s="3">
        <v>24.115555555555556</v>
      </c>
      <c r="M24" s="3">
        <v>0.9555555555555556</v>
      </c>
      <c r="N24" s="4">
        <f>Table39[[#This Row],[RN Hours Contract]]/Table39[[#This Row],[RN Hours]]</f>
        <v>3.9624032436417253E-2</v>
      </c>
      <c r="O24" s="3">
        <v>16.941666666666666</v>
      </c>
      <c r="P24" s="3">
        <v>0</v>
      </c>
      <c r="Q24" s="4">
        <f>Table39[[#This Row],[RN Admin Hours Contract]]/Table39[[#This Row],[RN Admin Hours]]</f>
        <v>0</v>
      </c>
      <c r="R24" s="3">
        <v>4.6222222222222218</v>
      </c>
      <c r="S24" s="3">
        <v>0</v>
      </c>
      <c r="T24" s="4">
        <f>Table39[[#This Row],[RN DON Hours Contract]]/Table39[[#This Row],[RN DON Hours]]</f>
        <v>0</v>
      </c>
      <c r="U24" s="3">
        <f>SUM(Table39[[#This Row],[LPN Hours]], Table39[[#This Row],[LPN Admin Hours]])</f>
        <v>50.583333333333336</v>
      </c>
      <c r="V24" s="3">
        <f>Table39[[#This Row],[LPN Hours Contract]]+Table39[[#This Row],[LPN Admin Hours Contract]]</f>
        <v>0.51111111111111107</v>
      </c>
      <c r="W24" s="4">
        <f t="shared" si="2"/>
        <v>1.0104338275672706E-2</v>
      </c>
      <c r="X24" s="3">
        <v>44.386111111111113</v>
      </c>
      <c r="Y24" s="3">
        <v>0.51111111111111107</v>
      </c>
      <c r="Z24" s="4">
        <f>Table39[[#This Row],[LPN Hours Contract]]/Table39[[#This Row],[LPN Hours]]</f>
        <v>1.1515113586582387E-2</v>
      </c>
      <c r="AA24" s="3">
        <v>6.197222222222222</v>
      </c>
      <c r="AB24" s="3">
        <v>0</v>
      </c>
      <c r="AC24" s="4">
        <f>Table39[[#This Row],[LPN Admin Hours Contract]]/Table39[[#This Row],[LPN Admin Hours]]</f>
        <v>0</v>
      </c>
      <c r="AD24" s="3">
        <f>SUM(Table39[[#This Row],[CNA Hours]], Table39[[#This Row],[NA in Training Hours]], Table39[[#This Row],[Med Aide/Tech Hours]])</f>
        <v>192.72611111111112</v>
      </c>
      <c r="AE24" s="3">
        <f>SUM(Table39[[#This Row],[CNA Hours Contract]], Table39[[#This Row],[NA in Training Hours Contract]], Table39[[#This Row],[Med Aide/Tech Hours Contract]])</f>
        <v>46.93611111111111</v>
      </c>
      <c r="AF24" s="4">
        <f>Table39[[#This Row],[CNA/NA/Med Aide Contract Hours]]/Table39[[#This Row],[Total CNA, NA in Training, Med Aide/Tech Hours]]</f>
        <v>0.24353789344118162</v>
      </c>
      <c r="AG24" s="3">
        <v>172.57611111111112</v>
      </c>
      <c r="AH24" s="3">
        <v>45.225000000000001</v>
      </c>
      <c r="AI24" s="4">
        <f>Table39[[#This Row],[CNA Hours Contract]]/Table39[[#This Row],[CNA Hours]]</f>
        <v>0.26205828668188269</v>
      </c>
      <c r="AJ24" s="3">
        <v>1.8888888888888888</v>
      </c>
      <c r="AK24" s="3">
        <v>0</v>
      </c>
      <c r="AL24" s="4">
        <f>Table39[[#This Row],[NA in Training Hours Contract]]/Table39[[#This Row],[NA in Training Hours]]</f>
        <v>0</v>
      </c>
      <c r="AM24" s="3">
        <v>18.261111111111113</v>
      </c>
      <c r="AN24" s="3">
        <v>1.711111111111111</v>
      </c>
      <c r="AO24" s="4">
        <f>Table39[[#This Row],[Med Aide/Tech Hours Contract]]/Table39[[#This Row],[Med Aide/Tech Hours]]</f>
        <v>9.3702464253118331E-2</v>
      </c>
      <c r="AP24" s="1" t="s">
        <v>22</v>
      </c>
      <c r="AQ24" s="1">
        <v>4</v>
      </c>
    </row>
    <row r="25" spans="1:43" x14ac:dyDescent="0.2">
      <c r="A25" s="1" t="s">
        <v>273</v>
      </c>
      <c r="B25" s="1" t="s">
        <v>300</v>
      </c>
      <c r="C25" s="1" t="s">
        <v>600</v>
      </c>
      <c r="D25" s="1" t="s">
        <v>727</v>
      </c>
      <c r="E25" s="3">
        <v>129.04444444444445</v>
      </c>
      <c r="F25" s="3">
        <f t="shared" si="0"/>
        <v>475.72233333333338</v>
      </c>
      <c r="G25" s="3">
        <f>SUM(Table39[[#This Row],[RN Hours Contract (W/ Admin, DON)]], Table39[[#This Row],[LPN Contract Hours (w/ Admin)]], Table39[[#This Row],[CNA/NA/Med Aide Contract Hours]])</f>
        <v>1.1111111111111112E-2</v>
      </c>
      <c r="H25" s="4">
        <f>Table39[[#This Row],[Total Contract Hours]]/Table39[[#This Row],[Total Hours Nurse Staffing]]</f>
        <v>2.3356294906856261E-5</v>
      </c>
      <c r="I25" s="3">
        <f>SUM(Table39[[#This Row],[RN Hours]], Table39[[#This Row],[RN Admin Hours]], Table39[[#This Row],[RN DON Hours]])</f>
        <v>79.658444444444442</v>
      </c>
      <c r="J25" s="3">
        <f t="shared" si="1"/>
        <v>1.1111111111111112E-2</v>
      </c>
      <c r="K25" s="4">
        <f>Table39[[#This Row],[RN Hours Contract (W/ Admin, DON)]]/Table39[[#This Row],[RN Hours (w/ Admin, DON)]]</f>
        <v>1.3948440982751358E-4</v>
      </c>
      <c r="L25" s="3">
        <v>41.056555555555555</v>
      </c>
      <c r="M25" s="3">
        <v>1.1111111111111112E-2</v>
      </c>
      <c r="N25" s="4">
        <f>Table39[[#This Row],[RN Hours Contract]]/Table39[[#This Row],[RN Hours]]</f>
        <v>2.7062940280209684E-4</v>
      </c>
      <c r="O25" s="3">
        <v>32.913000000000004</v>
      </c>
      <c r="P25" s="3">
        <v>0</v>
      </c>
      <c r="Q25" s="4">
        <f>Table39[[#This Row],[RN Admin Hours Contract]]/Table39[[#This Row],[RN Admin Hours]]</f>
        <v>0</v>
      </c>
      <c r="R25" s="3">
        <v>5.6888888888888891</v>
      </c>
      <c r="S25" s="3">
        <v>0</v>
      </c>
      <c r="T25" s="4">
        <f>Table39[[#This Row],[RN DON Hours Contract]]/Table39[[#This Row],[RN DON Hours]]</f>
        <v>0</v>
      </c>
      <c r="U25" s="3">
        <f>SUM(Table39[[#This Row],[LPN Hours]], Table39[[#This Row],[LPN Admin Hours]])</f>
        <v>103.2161111111111</v>
      </c>
      <c r="V25" s="3">
        <f>Table39[[#This Row],[LPN Hours Contract]]+Table39[[#This Row],[LPN Admin Hours Contract]]</f>
        <v>0</v>
      </c>
      <c r="W25" s="4">
        <f t="shared" si="2"/>
        <v>0</v>
      </c>
      <c r="X25" s="3">
        <v>88.11977777777777</v>
      </c>
      <c r="Y25" s="3">
        <v>0</v>
      </c>
      <c r="Z25" s="4">
        <f>Table39[[#This Row],[LPN Hours Contract]]/Table39[[#This Row],[LPN Hours]]</f>
        <v>0</v>
      </c>
      <c r="AA25" s="3">
        <v>15.096333333333337</v>
      </c>
      <c r="AB25" s="3">
        <v>0</v>
      </c>
      <c r="AC25" s="4">
        <f>Table39[[#This Row],[LPN Admin Hours Contract]]/Table39[[#This Row],[LPN Admin Hours]]</f>
        <v>0</v>
      </c>
      <c r="AD25" s="3">
        <f>SUM(Table39[[#This Row],[CNA Hours]], Table39[[#This Row],[NA in Training Hours]], Table39[[#This Row],[Med Aide/Tech Hours]])</f>
        <v>292.84777777777782</v>
      </c>
      <c r="AE25" s="3">
        <f>SUM(Table39[[#This Row],[CNA Hours Contract]], Table39[[#This Row],[NA in Training Hours Contract]], Table39[[#This Row],[Med Aide/Tech Hours Contract]])</f>
        <v>0</v>
      </c>
      <c r="AF25" s="4">
        <f>Table39[[#This Row],[CNA/NA/Med Aide Contract Hours]]/Table39[[#This Row],[Total CNA, NA in Training, Med Aide/Tech Hours]]</f>
        <v>0</v>
      </c>
      <c r="AG25" s="3">
        <v>231.72366666666667</v>
      </c>
      <c r="AH25" s="3">
        <v>0</v>
      </c>
      <c r="AI25" s="4">
        <f>Table39[[#This Row],[CNA Hours Contract]]/Table39[[#This Row],[CNA Hours]]</f>
        <v>0</v>
      </c>
      <c r="AJ25" s="3">
        <v>23.953222222222227</v>
      </c>
      <c r="AK25" s="3">
        <v>0</v>
      </c>
      <c r="AL25" s="4">
        <f>Table39[[#This Row],[NA in Training Hours Contract]]/Table39[[#This Row],[NA in Training Hours]]</f>
        <v>0</v>
      </c>
      <c r="AM25" s="3">
        <v>37.170888888888904</v>
      </c>
      <c r="AN25" s="3">
        <v>0</v>
      </c>
      <c r="AO25" s="4">
        <f>Table39[[#This Row],[Med Aide/Tech Hours Contract]]/Table39[[#This Row],[Med Aide/Tech Hours]]</f>
        <v>0</v>
      </c>
      <c r="AP25" s="1" t="s">
        <v>23</v>
      </c>
      <c r="AQ25" s="1">
        <v>4</v>
      </c>
    </row>
    <row r="26" spans="1:43" x14ac:dyDescent="0.2">
      <c r="A26" s="1" t="s">
        <v>273</v>
      </c>
      <c r="B26" s="1" t="s">
        <v>301</v>
      </c>
      <c r="C26" s="1" t="s">
        <v>545</v>
      </c>
      <c r="D26" s="1" t="s">
        <v>715</v>
      </c>
      <c r="E26" s="3">
        <v>134.5</v>
      </c>
      <c r="F26" s="3">
        <f t="shared" si="0"/>
        <v>378.64144444444446</v>
      </c>
      <c r="G26" s="3">
        <f>SUM(Table39[[#This Row],[RN Hours Contract (W/ Admin, DON)]], Table39[[#This Row],[LPN Contract Hours (w/ Admin)]], Table39[[#This Row],[CNA/NA/Med Aide Contract Hours]])</f>
        <v>148.83800000000002</v>
      </c>
      <c r="H26" s="4">
        <f>Table39[[#This Row],[Total Contract Hours]]/Table39[[#This Row],[Total Hours Nurse Staffing]]</f>
        <v>0.39308428114196575</v>
      </c>
      <c r="I26" s="3">
        <f>SUM(Table39[[#This Row],[RN Hours]], Table39[[#This Row],[RN Admin Hours]], Table39[[#This Row],[RN DON Hours]])</f>
        <v>55.455444444444439</v>
      </c>
      <c r="J26" s="3">
        <f t="shared" si="1"/>
        <v>5.5804444444444448</v>
      </c>
      <c r="K26" s="4">
        <f>Table39[[#This Row],[RN Hours Contract (W/ Admin, DON)]]/Table39[[#This Row],[RN Hours (w/ Admin, DON)]]</f>
        <v>0.10062933405997609</v>
      </c>
      <c r="L26" s="3">
        <v>30.565222222222221</v>
      </c>
      <c r="M26" s="3">
        <v>5.5804444444444448</v>
      </c>
      <c r="N26" s="4">
        <f>Table39[[#This Row],[RN Hours Contract]]/Table39[[#This Row],[RN Hours]]</f>
        <v>0.1825749671921974</v>
      </c>
      <c r="O26" s="3">
        <v>19.912444444444439</v>
      </c>
      <c r="P26" s="3">
        <v>0</v>
      </c>
      <c r="Q26" s="4">
        <f>Table39[[#This Row],[RN Admin Hours Contract]]/Table39[[#This Row],[RN Admin Hours]]</f>
        <v>0</v>
      </c>
      <c r="R26" s="3">
        <v>4.9777777777777779</v>
      </c>
      <c r="S26" s="3">
        <v>0</v>
      </c>
      <c r="T26" s="4">
        <f>Table39[[#This Row],[RN DON Hours Contract]]/Table39[[#This Row],[RN DON Hours]]</f>
        <v>0</v>
      </c>
      <c r="U26" s="3">
        <f>SUM(Table39[[#This Row],[LPN Hours]], Table39[[#This Row],[LPN Admin Hours]])</f>
        <v>113.88455555555556</v>
      </c>
      <c r="V26" s="3">
        <f>Table39[[#This Row],[LPN Hours Contract]]+Table39[[#This Row],[LPN Admin Hours Contract]]</f>
        <v>33.620333333333335</v>
      </c>
      <c r="W26" s="4">
        <f t="shared" si="2"/>
        <v>0.29521415936801498</v>
      </c>
      <c r="X26" s="3">
        <v>112.93100000000001</v>
      </c>
      <c r="Y26" s="3">
        <v>33.620333333333335</v>
      </c>
      <c r="Z26" s="4">
        <f>Table39[[#This Row],[LPN Hours Contract]]/Table39[[#This Row],[LPN Hours]]</f>
        <v>0.29770685935069496</v>
      </c>
      <c r="AA26" s="3">
        <v>0.95355555555555549</v>
      </c>
      <c r="AB26" s="3">
        <v>0</v>
      </c>
      <c r="AC26" s="4">
        <f>Table39[[#This Row],[LPN Admin Hours Contract]]/Table39[[#This Row],[LPN Admin Hours]]</f>
        <v>0</v>
      </c>
      <c r="AD26" s="3">
        <f>SUM(Table39[[#This Row],[CNA Hours]], Table39[[#This Row],[NA in Training Hours]], Table39[[#This Row],[Med Aide/Tech Hours]])</f>
        <v>209.30144444444446</v>
      </c>
      <c r="AE26" s="3">
        <f>SUM(Table39[[#This Row],[CNA Hours Contract]], Table39[[#This Row],[NA in Training Hours Contract]], Table39[[#This Row],[Med Aide/Tech Hours Contract]])</f>
        <v>109.63722222222225</v>
      </c>
      <c r="AF26" s="4">
        <f>Table39[[#This Row],[CNA/NA/Med Aide Contract Hours]]/Table39[[#This Row],[Total CNA, NA in Training, Med Aide/Tech Hours]]</f>
        <v>0.52382448918704716</v>
      </c>
      <c r="AG26" s="3">
        <v>180.16688888888891</v>
      </c>
      <c r="AH26" s="3">
        <v>109.63722222222225</v>
      </c>
      <c r="AI26" s="4">
        <f>Table39[[#This Row],[CNA Hours Contract]]/Table39[[#This Row],[CNA Hours]]</f>
        <v>0.60853147267163421</v>
      </c>
      <c r="AJ26" s="3">
        <v>24.817222222222231</v>
      </c>
      <c r="AK26" s="3">
        <v>0</v>
      </c>
      <c r="AL26" s="4">
        <f>Table39[[#This Row],[NA in Training Hours Contract]]/Table39[[#This Row],[NA in Training Hours]]</f>
        <v>0</v>
      </c>
      <c r="AM26" s="3">
        <v>4.317333333333333</v>
      </c>
      <c r="AN26" s="3">
        <v>0</v>
      </c>
      <c r="AO26" s="4">
        <f>Table39[[#This Row],[Med Aide/Tech Hours Contract]]/Table39[[#This Row],[Med Aide/Tech Hours]]</f>
        <v>0</v>
      </c>
      <c r="AP26" s="1" t="s">
        <v>24</v>
      </c>
      <c r="AQ26" s="1">
        <v>4</v>
      </c>
    </row>
    <row r="27" spans="1:43" x14ac:dyDescent="0.2">
      <c r="A27" s="1" t="s">
        <v>273</v>
      </c>
      <c r="B27" s="1" t="s">
        <v>302</v>
      </c>
      <c r="C27" s="1" t="s">
        <v>605</v>
      </c>
      <c r="D27" s="1" t="s">
        <v>764</v>
      </c>
      <c r="E27" s="3">
        <v>146.56666666666666</v>
      </c>
      <c r="F27" s="3">
        <f t="shared" si="0"/>
        <v>496.38599999999997</v>
      </c>
      <c r="G27" s="3">
        <f>SUM(Table39[[#This Row],[RN Hours Contract (W/ Admin, DON)]], Table39[[#This Row],[LPN Contract Hours (w/ Admin)]], Table39[[#This Row],[CNA/NA/Med Aide Contract Hours]])</f>
        <v>5.7443333333333335</v>
      </c>
      <c r="H27" s="4">
        <f>Table39[[#This Row],[Total Contract Hours]]/Table39[[#This Row],[Total Hours Nurse Staffing]]</f>
        <v>1.1572311332981458E-2</v>
      </c>
      <c r="I27" s="3">
        <f>SUM(Table39[[#This Row],[RN Hours]], Table39[[#This Row],[RN Admin Hours]], Table39[[#This Row],[RN DON Hours]])</f>
        <v>99.649999999999991</v>
      </c>
      <c r="J27" s="3">
        <f t="shared" si="1"/>
        <v>0</v>
      </c>
      <c r="K27" s="4">
        <f>Table39[[#This Row],[RN Hours Contract (W/ Admin, DON)]]/Table39[[#This Row],[RN Hours (w/ Admin, DON)]]</f>
        <v>0</v>
      </c>
      <c r="L27" s="3">
        <v>83.027777777777771</v>
      </c>
      <c r="M27" s="3">
        <v>0</v>
      </c>
      <c r="N27" s="4">
        <f>Table39[[#This Row],[RN Hours Contract]]/Table39[[#This Row],[RN Hours]]</f>
        <v>0</v>
      </c>
      <c r="O27" s="3">
        <v>11.022222222222222</v>
      </c>
      <c r="P27" s="3">
        <v>0</v>
      </c>
      <c r="Q27" s="4">
        <f>Table39[[#This Row],[RN Admin Hours Contract]]/Table39[[#This Row],[RN Admin Hours]]</f>
        <v>0</v>
      </c>
      <c r="R27" s="3">
        <v>5.6</v>
      </c>
      <c r="S27" s="3">
        <v>0</v>
      </c>
      <c r="T27" s="4">
        <f>Table39[[#This Row],[RN DON Hours Contract]]/Table39[[#This Row],[RN DON Hours]]</f>
        <v>0</v>
      </c>
      <c r="U27" s="3">
        <f>SUM(Table39[[#This Row],[LPN Hours]], Table39[[#This Row],[LPN Admin Hours]])</f>
        <v>148.23888888888888</v>
      </c>
      <c r="V27" s="3">
        <f>Table39[[#This Row],[LPN Hours Contract]]+Table39[[#This Row],[LPN Admin Hours Contract]]</f>
        <v>0.25555555555555554</v>
      </c>
      <c r="W27" s="4">
        <f t="shared" si="2"/>
        <v>1.7239440842483978E-3</v>
      </c>
      <c r="X27" s="3">
        <v>148.23888888888888</v>
      </c>
      <c r="Y27" s="3">
        <v>0.25555555555555554</v>
      </c>
      <c r="Z27" s="4">
        <f>Table39[[#This Row],[LPN Hours Contract]]/Table39[[#This Row],[LPN Hours]]</f>
        <v>1.7239440842483978E-3</v>
      </c>
      <c r="AA27" s="3">
        <v>0</v>
      </c>
      <c r="AB27" s="3">
        <v>0</v>
      </c>
      <c r="AC27" s="4">
        <v>0</v>
      </c>
      <c r="AD27" s="3">
        <f>SUM(Table39[[#This Row],[CNA Hours]], Table39[[#This Row],[NA in Training Hours]], Table39[[#This Row],[Med Aide/Tech Hours]])</f>
        <v>248.49711111111114</v>
      </c>
      <c r="AE27" s="3">
        <f>SUM(Table39[[#This Row],[CNA Hours Contract]], Table39[[#This Row],[NA in Training Hours Contract]], Table39[[#This Row],[Med Aide/Tech Hours Contract]])</f>
        <v>5.488777777777778</v>
      </c>
      <c r="AF27" s="4">
        <f>Table39[[#This Row],[CNA/NA/Med Aide Contract Hours]]/Table39[[#This Row],[Total CNA, NA in Training, Med Aide/Tech Hours]]</f>
        <v>2.2087893711261564E-2</v>
      </c>
      <c r="AG27" s="3">
        <v>221.04711111111112</v>
      </c>
      <c r="AH27" s="3">
        <v>5.488777777777778</v>
      </c>
      <c r="AI27" s="4">
        <f>Table39[[#This Row],[CNA Hours Contract]]/Table39[[#This Row],[CNA Hours]]</f>
        <v>2.4830805298418034E-2</v>
      </c>
      <c r="AJ27" s="3">
        <v>13.963888888888889</v>
      </c>
      <c r="AK27" s="3">
        <v>0</v>
      </c>
      <c r="AL27" s="4">
        <f>Table39[[#This Row],[NA in Training Hours Contract]]/Table39[[#This Row],[NA in Training Hours]]</f>
        <v>0</v>
      </c>
      <c r="AM27" s="3">
        <v>13.486111111111111</v>
      </c>
      <c r="AN27" s="3">
        <v>0</v>
      </c>
      <c r="AO27" s="4">
        <f>Table39[[#This Row],[Med Aide/Tech Hours Contract]]/Table39[[#This Row],[Med Aide/Tech Hours]]</f>
        <v>0</v>
      </c>
      <c r="AP27" s="1" t="s">
        <v>25</v>
      </c>
      <c r="AQ27" s="1">
        <v>4</v>
      </c>
    </row>
    <row r="28" spans="1:43" x14ac:dyDescent="0.2">
      <c r="A28" s="1" t="s">
        <v>273</v>
      </c>
      <c r="B28" s="1" t="s">
        <v>303</v>
      </c>
      <c r="C28" s="1" t="s">
        <v>606</v>
      </c>
      <c r="D28" s="1" t="s">
        <v>710</v>
      </c>
      <c r="E28" s="3">
        <v>81.588888888888889</v>
      </c>
      <c r="F28" s="3">
        <f t="shared" si="0"/>
        <v>278.20833333333331</v>
      </c>
      <c r="G28" s="3">
        <f>SUM(Table39[[#This Row],[RN Hours Contract (W/ Admin, DON)]], Table39[[#This Row],[LPN Contract Hours (w/ Admin)]], Table39[[#This Row],[CNA/NA/Med Aide Contract Hours]])</f>
        <v>0</v>
      </c>
      <c r="H28" s="4">
        <f>Table39[[#This Row],[Total Contract Hours]]/Table39[[#This Row],[Total Hours Nurse Staffing]]</f>
        <v>0</v>
      </c>
      <c r="I28" s="3">
        <f>SUM(Table39[[#This Row],[RN Hours]], Table39[[#This Row],[RN Admin Hours]], Table39[[#This Row],[RN DON Hours]])</f>
        <v>81.081111111111099</v>
      </c>
      <c r="J28" s="3">
        <f t="shared" si="1"/>
        <v>0</v>
      </c>
      <c r="K28" s="4">
        <f>Table39[[#This Row],[RN Hours Contract (W/ Admin, DON)]]/Table39[[#This Row],[RN Hours (w/ Admin, DON)]]</f>
        <v>0</v>
      </c>
      <c r="L28" s="3">
        <v>62.205333333333328</v>
      </c>
      <c r="M28" s="3">
        <v>0</v>
      </c>
      <c r="N28" s="4">
        <f>Table39[[#This Row],[RN Hours Contract]]/Table39[[#This Row],[RN Hours]]</f>
        <v>0</v>
      </c>
      <c r="O28" s="3">
        <v>13.360888888888883</v>
      </c>
      <c r="P28" s="3">
        <v>0</v>
      </c>
      <c r="Q28" s="4">
        <f>Table39[[#This Row],[RN Admin Hours Contract]]/Table39[[#This Row],[RN Admin Hours]]</f>
        <v>0</v>
      </c>
      <c r="R28" s="3">
        <v>5.514888888888887</v>
      </c>
      <c r="S28" s="3">
        <v>0</v>
      </c>
      <c r="T28" s="4">
        <f>Table39[[#This Row],[RN DON Hours Contract]]/Table39[[#This Row],[RN DON Hours]]</f>
        <v>0</v>
      </c>
      <c r="U28" s="3">
        <f>SUM(Table39[[#This Row],[LPN Hours]], Table39[[#This Row],[LPN Admin Hours]])</f>
        <v>39.547888888888892</v>
      </c>
      <c r="V28" s="3">
        <f>Table39[[#This Row],[LPN Hours Contract]]+Table39[[#This Row],[LPN Admin Hours Contract]]</f>
        <v>0</v>
      </c>
      <c r="W28" s="4">
        <f t="shared" si="2"/>
        <v>0</v>
      </c>
      <c r="X28" s="3">
        <v>39.547888888888892</v>
      </c>
      <c r="Y28" s="3">
        <v>0</v>
      </c>
      <c r="Z28" s="4">
        <f>Table39[[#This Row],[LPN Hours Contract]]/Table39[[#This Row],[LPN Hours]]</f>
        <v>0</v>
      </c>
      <c r="AA28" s="3">
        <v>0</v>
      </c>
      <c r="AB28" s="3">
        <v>0</v>
      </c>
      <c r="AC28" s="4">
        <v>0</v>
      </c>
      <c r="AD28" s="3">
        <f>SUM(Table39[[#This Row],[CNA Hours]], Table39[[#This Row],[NA in Training Hours]], Table39[[#This Row],[Med Aide/Tech Hours]])</f>
        <v>157.57933333333332</v>
      </c>
      <c r="AE28" s="3">
        <f>SUM(Table39[[#This Row],[CNA Hours Contract]], Table39[[#This Row],[NA in Training Hours Contract]], Table39[[#This Row],[Med Aide/Tech Hours Contract]])</f>
        <v>0</v>
      </c>
      <c r="AF28" s="4">
        <f>Table39[[#This Row],[CNA/NA/Med Aide Contract Hours]]/Table39[[#This Row],[Total CNA, NA in Training, Med Aide/Tech Hours]]</f>
        <v>0</v>
      </c>
      <c r="AG28" s="3">
        <v>142.83766666666665</v>
      </c>
      <c r="AH28" s="3">
        <v>0</v>
      </c>
      <c r="AI28" s="4">
        <f>Table39[[#This Row],[CNA Hours Contract]]/Table39[[#This Row],[CNA Hours]]</f>
        <v>0</v>
      </c>
      <c r="AJ28" s="3">
        <v>0</v>
      </c>
      <c r="AK28" s="3">
        <v>0</v>
      </c>
      <c r="AL28" s="4">
        <v>0</v>
      </c>
      <c r="AM28" s="3">
        <v>14.741666666666664</v>
      </c>
      <c r="AN28" s="3">
        <v>0</v>
      </c>
      <c r="AO28" s="4">
        <f>Table39[[#This Row],[Med Aide/Tech Hours Contract]]/Table39[[#This Row],[Med Aide/Tech Hours]]</f>
        <v>0</v>
      </c>
      <c r="AP28" s="1" t="s">
        <v>26</v>
      </c>
      <c r="AQ28" s="1">
        <v>4</v>
      </c>
    </row>
    <row r="29" spans="1:43" x14ac:dyDescent="0.2">
      <c r="A29" s="1" t="s">
        <v>273</v>
      </c>
      <c r="B29" s="1" t="s">
        <v>304</v>
      </c>
      <c r="C29" s="1" t="s">
        <v>563</v>
      </c>
      <c r="D29" s="1" t="s">
        <v>694</v>
      </c>
      <c r="E29" s="3">
        <v>131.4</v>
      </c>
      <c r="F29" s="3">
        <f t="shared" si="0"/>
        <v>461.99388888888888</v>
      </c>
      <c r="G29" s="3">
        <f>SUM(Table39[[#This Row],[RN Hours Contract (W/ Admin, DON)]], Table39[[#This Row],[LPN Contract Hours (w/ Admin)]], Table39[[#This Row],[CNA/NA/Med Aide Contract Hours]])</f>
        <v>12.855444444444446</v>
      </c>
      <c r="H29" s="4">
        <f>Table39[[#This Row],[Total Contract Hours]]/Table39[[#This Row],[Total Hours Nurse Staffing]]</f>
        <v>2.7826005394491753E-2</v>
      </c>
      <c r="I29" s="3">
        <f>SUM(Table39[[#This Row],[RN Hours]], Table39[[#This Row],[RN Admin Hours]], Table39[[#This Row],[RN DON Hours]])</f>
        <v>88.555555555555557</v>
      </c>
      <c r="J29" s="3">
        <f t="shared" si="1"/>
        <v>3.5583333333333331</v>
      </c>
      <c r="K29" s="4">
        <f>Table39[[#This Row],[RN Hours Contract (W/ Admin, DON)]]/Table39[[#This Row],[RN Hours (w/ Admin, DON)]]</f>
        <v>4.0181932245922203E-2</v>
      </c>
      <c r="L29" s="3">
        <v>65.988888888888894</v>
      </c>
      <c r="M29" s="3">
        <v>0.59722222222222221</v>
      </c>
      <c r="N29" s="4">
        <f>Table39[[#This Row],[RN Hours Contract]]/Table39[[#This Row],[RN Hours]]</f>
        <v>9.0503451759555466E-3</v>
      </c>
      <c r="O29" s="3">
        <v>17.05</v>
      </c>
      <c r="P29" s="3">
        <v>2.7833333333333332</v>
      </c>
      <c r="Q29" s="4">
        <f>Table39[[#This Row],[RN Admin Hours Contract]]/Table39[[#This Row],[RN Admin Hours]]</f>
        <v>0.16324535679374388</v>
      </c>
      <c r="R29" s="3">
        <v>5.5166666666666666</v>
      </c>
      <c r="S29" s="3">
        <v>0.17777777777777778</v>
      </c>
      <c r="T29" s="4">
        <f>Table39[[#This Row],[RN DON Hours Contract]]/Table39[[#This Row],[RN DON Hours]]</f>
        <v>3.2225579053373615E-2</v>
      </c>
      <c r="U29" s="3">
        <f>SUM(Table39[[#This Row],[LPN Hours]], Table39[[#This Row],[LPN Admin Hours]])</f>
        <v>95.203666666666663</v>
      </c>
      <c r="V29" s="3">
        <f>Table39[[#This Row],[LPN Hours Contract]]+Table39[[#This Row],[LPN Admin Hours Contract]]</f>
        <v>0</v>
      </c>
      <c r="W29" s="4">
        <f t="shared" si="2"/>
        <v>0</v>
      </c>
      <c r="X29" s="3">
        <v>82.322666666666663</v>
      </c>
      <c r="Y29" s="3">
        <v>0</v>
      </c>
      <c r="Z29" s="4">
        <f>Table39[[#This Row],[LPN Hours Contract]]/Table39[[#This Row],[LPN Hours]]</f>
        <v>0</v>
      </c>
      <c r="AA29" s="3">
        <v>12.881</v>
      </c>
      <c r="AB29" s="3">
        <v>0</v>
      </c>
      <c r="AC29" s="4">
        <f>Table39[[#This Row],[LPN Admin Hours Contract]]/Table39[[#This Row],[LPN Admin Hours]]</f>
        <v>0</v>
      </c>
      <c r="AD29" s="3">
        <f>SUM(Table39[[#This Row],[CNA Hours]], Table39[[#This Row],[NA in Training Hours]], Table39[[#This Row],[Med Aide/Tech Hours]])</f>
        <v>278.23466666666667</v>
      </c>
      <c r="AE29" s="3">
        <f>SUM(Table39[[#This Row],[CNA Hours Contract]], Table39[[#This Row],[NA in Training Hours Contract]], Table39[[#This Row],[Med Aide/Tech Hours Contract]])</f>
        <v>9.2971111111111124</v>
      </c>
      <c r="AF29" s="4">
        <f>Table39[[#This Row],[CNA/NA/Med Aide Contract Hours]]/Table39[[#This Row],[Total CNA, NA in Training, Med Aide/Tech Hours]]</f>
        <v>3.3414639600784633E-2</v>
      </c>
      <c r="AG29" s="3">
        <v>193.39111111111112</v>
      </c>
      <c r="AH29" s="3">
        <v>9.2971111111111124</v>
      </c>
      <c r="AI29" s="4">
        <f>Table39[[#This Row],[CNA Hours Contract]]/Table39[[#This Row],[CNA Hours]]</f>
        <v>4.8074138763128264E-2</v>
      </c>
      <c r="AJ29" s="3">
        <v>39.825000000000003</v>
      </c>
      <c r="AK29" s="3">
        <v>0</v>
      </c>
      <c r="AL29" s="4">
        <f>Table39[[#This Row],[NA in Training Hours Contract]]/Table39[[#This Row],[NA in Training Hours]]</f>
        <v>0</v>
      </c>
      <c r="AM29" s="3">
        <v>45.018555555555558</v>
      </c>
      <c r="AN29" s="3">
        <v>0</v>
      </c>
      <c r="AO29" s="4">
        <f>Table39[[#This Row],[Med Aide/Tech Hours Contract]]/Table39[[#This Row],[Med Aide/Tech Hours]]</f>
        <v>0</v>
      </c>
      <c r="AP29" s="1" t="s">
        <v>27</v>
      </c>
      <c r="AQ29" s="1">
        <v>4</v>
      </c>
    </row>
    <row r="30" spans="1:43" x14ac:dyDescent="0.2">
      <c r="A30" s="1" t="s">
        <v>273</v>
      </c>
      <c r="B30" s="1" t="s">
        <v>305</v>
      </c>
      <c r="C30" s="1" t="s">
        <v>563</v>
      </c>
      <c r="D30" s="1" t="s">
        <v>694</v>
      </c>
      <c r="E30" s="3">
        <v>65.011111111111106</v>
      </c>
      <c r="F30" s="3">
        <f t="shared" si="0"/>
        <v>236.56666666666666</v>
      </c>
      <c r="G30" s="3">
        <f>SUM(Table39[[#This Row],[RN Hours Contract (W/ Admin, DON)]], Table39[[#This Row],[LPN Contract Hours (w/ Admin)]], Table39[[#This Row],[CNA/NA/Med Aide Contract Hours]])</f>
        <v>3.8194444444444442</v>
      </c>
      <c r="H30" s="4">
        <f>Table39[[#This Row],[Total Contract Hours]]/Table39[[#This Row],[Total Hours Nurse Staffing]]</f>
        <v>1.6145319618618193E-2</v>
      </c>
      <c r="I30" s="3">
        <f>SUM(Table39[[#This Row],[RN Hours]], Table39[[#This Row],[RN Admin Hours]], Table39[[#This Row],[RN DON Hours]])</f>
        <v>43.2</v>
      </c>
      <c r="J30" s="3">
        <f t="shared" si="1"/>
        <v>1.1194444444444445</v>
      </c>
      <c r="K30" s="4">
        <f>Table39[[#This Row],[RN Hours Contract (W/ Admin, DON)]]/Table39[[#This Row],[RN Hours (w/ Admin, DON)]]</f>
        <v>2.5913065843621397E-2</v>
      </c>
      <c r="L30" s="3">
        <v>26.875</v>
      </c>
      <c r="M30" s="3">
        <v>0</v>
      </c>
      <c r="N30" s="4">
        <f>Table39[[#This Row],[RN Hours Contract]]/Table39[[#This Row],[RN Hours]]</f>
        <v>0</v>
      </c>
      <c r="O30" s="3">
        <v>9.9388888888888882</v>
      </c>
      <c r="P30" s="3">
        <v>0</v>
      </c>
      <c r="Q30" s="4">
        <f>Table39[[#This Row],[RN Admin Hours Contract]]/Table39[[#This Row],[RN Admin Hours]]</f>
        <v>0</v>
      </c>
      <c r="R30" s="3">
        <v>6.3861111111111111</v>
      </c>
      <c r="S30" s="3">
        <v>1.1194444444444445</v>
      </c>
      <c r="T30" s="4">
        <f>Table39[[#This Row],[RN DON Hours Contract]]/Table39[[#This Row],[RN DON Hours]]</f>
        <v>0.17529360591561549</v>
      </c>
      <c r="U30" s="3">
        <f>SUM(Table39[[#This Row],[LPN Hours]], Table39[[#This Row],[LPN Admin Hours]])</f>
        <v>45.375</v>
      </c>
      <c r="V30" s="3">
        <f>Table39[[#This Row],[LPN Hours Contract]]+Table39[[#This Row],[LPN Admin Hours Contract]]</f>
        <v>2.4</v>
      </c>
      <c r="W30" s="4">
        <f t="shared" si="2"/>
        <v>5.2892561983471073E-2</v>
      </c>
      <c r="X30" s="3">
        <v>42.222222222222221</v>
      </c>
      <c r="Y30" s="3">
        <v>2.4</v>
      </c>
      <c r="Z30" s="4">
        <f>Table39[[#This Row],[LPN Hours Contract]]/Table39[[#This Row],[LPN Hours]]</f>
        <v>5.6842105263157895E-2</v>
      </c>
      <c r="AA30" s="3">
        <v>3.1527777777777777</v>
      </c>
      <c r="AB30" s="3">
        <v>0</v>
      </c>
      <c r="AC30" s="4">
        <f>Table39[[#This Row],[LPN Admin Hours Contract]]/Table39[[#This Row],[LPN Admin Hours]]</f>
        <v>0</v>
      </c>
      <c r="AD30" s="3">
        <f>SUM(Table39[[#This Row],[CNA Hours]], Table39[[#This Row],[NA in Training Hours]], Table39[[#This Row],[Med Aide/Tech Hours]])</f>
        <v>147.99166666666665</v>
      </c>
      <c r="AE30" s="3">
        <f>SUM(Table39[[#This Row],[CNA Hours Contract]], Table39[[#This Row],[NA in Training Hours Contract]], Table39[[#This Row],[Med Aide/Tech Hours Contract]])</f>
        <v>0.3</v>
      </c>
      <c r="AF30" s="4">
        <f>Table39[[#This Row],[CNA/NA/Med Aide Contract Hours]]/Table39[[#This Row],[Total CNA, NA in Training, Med Aide/Tech Hours]]</f>
        <v>2.0271411678585509E-3</v>
      </c>
      <c r="AG30" s="3">
        <v>131.89722222222221</v>
      </c>
      <c r="AH30" s="3">
        <v>0.3</v>
      </c>
      <c r="AI30" s="4">
        <f>Table39[[#This Row],[CNA Hours Contract]]/Table39[[#This Row],[CNA Hours]]</f>
        <v>2.2744982414758968E-3</v>
      </c>
      <c r="AJ30" s="3">
        <v>7.3638888888888889</v>
      </c>
      <c r="AK30" s="3">
        <v>0</v>
      </c>
      <c r="AL30" s="4">
        <f>Table39[[#This Row],[NA in Training Hours Contract]]/Table39[[#This Row],[NA in Training Hours]]</f>
        <v>0</v>
      </c>
      <c r="AM30" s="3">
        <v>8.7305555555555561</v>
      </c>
      <c r="AN30" s="3">
        <v>0</v>
      </c>
      <c r="AO30" s="4">
        <f>Table39[[#This Row],[Med Aide/Tech Hours Contract]]/Table39[[#This Row],[Med Aide/Tech Hours]]</f>
        <v>0</v>
      </c>
      <c r="AP30" s="1" t="s">
        <v>28</v>
      </c>
      <c r="AQ30" s="1">
        <v>4</v>
      </c>
    </row>
    <row r="31" spans="1:43" x14ac:dyDescent="0.2">
      <c r="A31" s="1" t="s">
        <v>273</v>
      </c>
      <c r="B31" s="1" t="s">
        <v>306</v>
      </c>
      <c r="C31" s="1" t="s">
        <v>607</v>
      </c>
      <c r="D31" s="1" t="s">
        <v>700</v>
      </c>
      <c r="E31" s="3">
        <v>89.888888888888886</v>
      </c>
      <c r="F31" s="3">
        <f t="shared" si="0"/>
        <v>320.67388888888888</v>
      </c>
      <c r="G31" s="3">
        <f>SUM(Table39[[#This Row],[RN Hours Contract (W/ Admin, DON)]], Table39[[#This Row],[LPN Contract Hours (w/ Admin)]], Table39[[#This Row],[CNA/NA/Med Aide Contract Hours]])</f>
        <v>0</v>
      </c>
      <c r="H31" s="4">
        <f>Table39[[#This Row],[Total Contract Hours]]/Table39[[#This Row],[Total Hours Nurse Staffing]]</f>
        <v>0</v>
      </c>
      <c r="I31" s="3">
        <f>SUM(Table39[[#This Row],[RN Hours]], Table39[[#This Row],[RN Admin Hours]], Table39[[#This Row],[RN DON Hours]])</f>
        <v>27.629333333333335</v>
      </c>
      <c r="J31" s="3">
        <f t="shared" si="1"/>
        <v>0</v>
      </c>
      <c r="K31" s="4">
        <f>Table39[[#This Row],[RN Hours Contract (W/ Admin, DON)]]/Table39[[#This Row],[RN Hours (w/ Admin, DON)]]</f>
        <v>0</v>
      </c>
      <c r="L31" s="3">
        <v>22.118222222222222</v>
      </c>
      <c r="M31" s="3">
        <v>0</v>
      </c>
      <c r="N31" s="4">
        <f>Table39[[#This Row],[RN Hours Contract]]/Table39[[#This Row],[RN Hours]]</f>
        <v>0</v>
      </c>
      <c r="O31" s="3">
        <v>0</v>
      </c>
      <c r="P31" s="3">
        <v>0</v>
      </c>
      <c r="Q31" s="4">
        <v>0</v>
      </c>
      <c r="R31" s="3">
        <v>5.5111111111111111</v>
      </c>
      <c r="S31" s="3">
        <v>0</v>
      </c>
      <c r="T31" s="4">
        <f>Table39[[#This Row],[RN DON Hours Contract]]/Table39[[#This Row],[RN DON Hours]]</f>
        <v>0</v>
      </c>
      <c r="U31" s="3">
        <f>SUM(Table39[[#This Row],[LPN Hours]], Table39[[#This Row],[LPN Admin Hours]])</f>
        <v>72.554666666666677</v>
      </c>
      <c r="V31" s="3">
        <f>Table39[[#This Row],[LPN Hours Contract]]+Table39[[#This Row],[LPN Admin Hours Contract]]</f>
        <v>0</v>
      </c>
      <c r="W31" s="4">
        <f t="shared" si="2"/>
        <v>0</v>
      </c>
      <c r="X31" s="3">
        <v>52.291222222222224</v>
      </c>
      <c r="Y31" s="3">
        <v>0</v>
      </c>
      <c r="Z31" s="4">
        <f>Table39[[#This Row],[LPN Hours Contract]]/Table39[[#This Row],[LPN Hours]]</f>
        <v>0</v>
      </c>
      <c r="AA31" s="3">
        <v>20.263444444444449</v>
      </c>
      <c r="AB31" s="3">
        <v>0</v>
      </c>
      <c r="AC31" s="4">
        <f>Table39[[#This Row],[LPN Admin Hours Contract]]/Table39[[#This Row],[LPN Admin Hours]]</f>
        <v>0</v>
      </c>
      <c r="AD31" s="3">
        <f>SUM(Table39[[#This Row],[CNA Hours]], Table39[[#This Row],[NA in Training Hours]], Table39[[#This Row],[Med Aide/Tech Hours]])</f>
        <v>220.48988888888888</v>
      </c>
      <c r="AE31" s="3">
        <f>SUM(Table39[[#This Row],[CNA Hours Contract]], Table39[[#This Row],[NA in Training Hours Contract]], Table39[[#This Row],[Med Aide/Tech Hours Contract]])</f>
        <v>0</v>
      </c>
      <c r="AF31" s="4">
        <f>Table39[[#This Row],[CNA/NA/Med Aide Contract Hours]]/Table39[[#This Row],[Total CNA, NA in Training, Med Aide/Tech Hours]]</f>
        <v>0</v>
      </c>
      <c r="AG31" s="3">
        <v>164.273</v>
      </c>
      <c r="AH31" s="3">
        <v>0</v>
      </c>
      <c r="AI31" s="4">
        <f>Table39[[#This Row],[CNA Hours Contract]]/Table39[[#This Row],[CNA Hours]]</f>
        <v>0</v>
      </c>
      <c r="AJ31" s="3">
        <v>28.909222222222215</v>
      </c>
      <c r="AK31" s="3">
        <v>0</v>
      </c>
      <c r="AL31" s="4">
        <f>Table39[[#This Row],[NA in Training Hours Contract]]/Table39[[#This Row],[NA in Training Hours]]</f>
        <v>0</v>
      </c>
      <c r="AM31" s="3">
        <v>27.307666666666673</v>
      </c>
      <c r="AN31" s="3">
        <v>0</v>
      </c>
      <c r="AO31" s="4">
        <f>Table39[[#This Row],[Med Aide/Tech Hours Contract]]/Table39[[#This Row],[Med Aide/Tech Hours]]</f>
        <v>0</v>
      </c>
      <c r="AP31" s="1" t="s">
        <v>29</v>
      </c>
      <c r="AQ31" s="1">
        <v>4</v>
      </c>
    </row>
    <row r="32" spans="1:43" x14ac:dyDescent="0.2">
      <c r="A32" s="1" t="s">
        <v>273</v>
      </c>
      <c r="B32" s="1" t="s">
        <v>307</v>
      </c>
      <c r="C32" s="1" t="s">
        <v>550</v>
      </c>
      <c r="D32" s="1" t="s">
        <v>765</v>
      </c>
      <c r="E32" s="3">
        <v>36.266666666666666</v>
      </c>
      <c r="F32" s="3">
        <f t="shared" si="0"/>
        <v>134.29166666666669</v>
      </c>
      <c r="G32" s="3">
        <f>SUM(Table39[[#This Row],[RN Hours Contract (W/ Admin, DON)]], Table39[[#This Row],[LPN Contract Hours (w/ Admin)]], Table39[[#This Row],[CNA/NA/Med Aide Contract Hours]])</f>
        <v>0</v>
      </c>
      <c r="H32" s="4">
        <f>Table39[[#This Row],[Total Contract Hours]]/Table39[[#This Row],[Total Hours Nurse Staffing]]</f>
        <v>0</v>
      </c>
      <c r="I32" s="3">
        <f>SUM(Table39[[#This Row],[RN Hours]], Table39[[#This Row],[RN Admin Hours]], Table39[[#This Row],[RN DON Hours]])</f>
        <v>16.12777777777778</v>
      </c>
      <c r="J32" s="3">
        <f t="shared" si="1"/>
        <v>0</v>
      </c>
      <c r="K32" s="4">
        <f>Table39[[#This Row],[RN Hours Contract (W/ Admin, DON)]]/Table39[[#This Row],[RN Hours (w/ Admin, DON)]]</f>
        <v>0</v>
      </c>
      <c r="L32" s="3">
        <v>7.7</v>
      </c>
      <c r="M32" s="3">
        <v>0</v>
      </c>
      <c r="N32" s="4">
        <f>Table39[[#This Row],[RN Hours Contract]]/Table39[[#This Row],[RN Hours]]</f>
        <v>0</v>
      </c>
      <c r="O32" s="3">
        <v>4.1944444444444446</v>
      </c>
      <c r="P32" s="3">
        <v>0</v>
      </c>
      <c r="Q32" s="4">
        <f>Table39[[#This Row],[RN Admin Hours Contract]]/Table39[[#This Row],[RN Admin Hours]]</f>
        <v>0</v>
      </c>
      <c r="R32" s="3">
        <v>4.2333333333333334</v>
      </c>
      <c r="S32" s="3">
        <v>0</v>
      </c>
      <c r="T32" s="4">
        <f>Table39[[#This Row],[RN DON Hours Contract]]/Table39[[#This Row],[RN DON Hours]]</f>
        <v>0</v>
      </c>
      <c r="U32" s="3">
        <f>SUM(Table39[[#This Row],[LPN Hours]], Table39[[#This Row],[LPN Admin Hours]])</f>
        <v>27.886111111111113</v>
      </c>
      <c r="V32" s="3">
        <f>Table39[[#This Row],[LPN Hours Contract]]+Table39[[#This Row],[LPN Admin Hours Contract]]</f>
        <v>0</v>
      </c>
      <c r="W32" s="4">
        <f t="shared" si="2"/>
        <v>0</v>
      </c>
      <c r="X32" s="3">
        <v>27.886111111111113</v>
      </c>
      <c r="Y32" s="3">
        <v>0</v>
      </c>
      <c r="Z32" s="4">
        <f>Table39[[#This Row],[LPN Hours Contract]]/Table39[[#This Row],[LPN Hours]]</f>
        <v>0</v>
      </c>
      <c r="AA32" s="3">
        <v>0</v>
      </c>
      <c r="AB32" s="3">
        <v>0</v>
      </c>
      <c r="AC32" s="4">
        <v>0</v>
      </c>
      <c r="AD32" s="3">
        <f>SUM(Table39[[#This Row],[CNA Hours]], Table39[[#This Row],[NA in Training Hours]], Table39[[#This Row],[Med Aide/Tech Hours]])</f>
        <v>90.277777777777786</v>
      </c>
      <c r="AE32" s="3">
        <f>SUM(Table39[[#This Row],[CNA Hours Contract]], Table39[[#This Row],[NA in Training Hours Contract]], Table39[[#This Row],[Med Aide/Tech Hours Contract]])</f>
        <v>0</v>
      </c>
      <c r="AF32" s="4">
        <f>Table39[[#This Row],[CNA/NA/Med Aide Contract Hours]]/Table39[[#This Row],[Total CNA, NA in Training, Med Aide/Tech Hours]]</f>
        <v>0</v>
      </c>
      <c r="AG32" s="3">
        <v>71.238888888888894</v>
      </c>
      <c r="AH32" s="3">
        <v>0</v>
      </c>
      <c r="AI32" s="4">
        <f>Table39[[#This Row],[CNA Hours Contract]]/Table39[[#This Row],[CNA Hours]]</f>
        <v>0</v>
      </c>
      <c r="AJ32" s="3">
        <v>0</v>
      </c>
      <c r="AK32" s="3">
        <v>0</v>
      </c>
      <c r="AL32" s="4">
        <v>0</v>
      </c>
      <c r="AM32" s="3">
        <v>19.038888888888888</v>
      </c>
      <c r="AN32" s="3">
        <v>0</v>
      </c>
      <c r="AO32" s="4">
        <f>Table39[[#This Row],[Med Aide/Tech Hours Contract]]/Table39[[#This Row],[Med Aide/Tech Hours]]</f>
        <v>0</v>
      </c>
      <c r="AP32" s="1" t="s">
        <v>30</v>
      </c>
      <c r="AQ32" s="1">
        <v>4</v>
      </c>
    </row>
    <row r="33" spans="1:43" x14ac:dyDescent="0.2">
      <c r="A33" s="1" t="s">
        <v>273</v>
      </c>
      <c r="B33" s="1" t="s">
        <v>308</v>
      </c>
      <c r="C33" s="1" t="s">
        <v>608</v>
      </c>
      <c r="D33" s="1" t="s">
        <v>738</v>
      </c>
      <c r="E33" s="3">
        <v>70.833333333333329</v>
      </c>
      <c r="F33" s="3">
        <f t="shared" si="0"/>
        <v>255.8352222222222</v>
      </c>
      <c r="G33" s="3">
        <f>SUM(Table39[[#This Row],[RN Hours Contract (W/ Admin, DON)]], Table39[[#This Row],[LPN Contract Hours (w/ Admin)]], Table39[[#This Row],[CNA/NA/Med Aide Contract Hours]])</f>
        <v>0.71111111111111114</v>
      </c>
      <c r="H33" s="4">
        <f>Table39[[#This Row],[Total Contract Hours]]/Table39[[#This Row],[Total Hours Nurse Staffing]]</f>
        <v>2.7795668826766538E-3</v>
      </c>
      <c r="I33" s="3">
        <f>SUM(Table39[[#This Row],[RN Hours]], Table39[[#This Row],[RN Admin Hours]], Table39[[#This Row],[RN DON Hours]])</f>
        <v>58.716666666666661</v>
      </c>
      <c r="J33" s="3">
        <f t="shared" si="1"/>
        <v>0.18888888888888888</v>
      </c>
      <c r="K33" s="4">
        <f>Table39[[#This Row],[RN Hours Contract (W/ Admin, DON)]]/Table39[[#This Row],[RN Hours (w/ Admin, DON)]]</f>
        <v>3.2169552464755419E-3</v>
      </c>
      <c r="L33" s="3">
        <v>42.18333333333333</v>
      </c>
      <c r="M33" s="3">
        <v>0.18888888888888888</v>
      </c>
      <c r="N33" s="4">
        <f>Table39[[#This Row],[RN Hours Contract]]/Table39[[#This Row],[RN Hours]]</f>
        <v>4.4778085078361653E-3</v>
      </c>
      <c r="O33" s="3">
        <v>10.844444444444445</v>
      </c>
      <c r="P33" s="3">
        <v>0</v>
      </c>
      <c r="Q33" s="4">
        <f>Table39[[#This Row],[RN Admin Hours Contract]]/Table39[[#This Row],[RN Admin Hours]]</f>
        <v>0</v>
      </c>
      <c r="R33" s="3">
        <v>5.6888888888888891</v>
      </c>
      <c r="S33" s="3">
        <v>0</v>
      </c>
      <c r="T33" s="4">
        <f>Table39[[#This Row],[RN DON Hours Contract]]/Table39[[#This Row],[RN DON Hours]]</f>
        <v>0</v>
      </c>
      <c r="U33" s="3">
        <f>SUM(Table39[[#This Row],[LPN Hours]], Table39[[#This Row],[LPN Admin Hours]])</f>
        <v>70.251555555555555</v>
      </c>
      <c r="V33" s="3">
        <f>Table39[[#This Row],[LPN Hours Contract]]+Table39[[#This Row],[LPN Admin Hours Contract]]</f>
        <v>5.5555555555555552E-2</v>
      </c>
      <c r="W33" s="4">
        <f t="shared" si="2"/>
        <v>7.9080890261030198E-4</v>
      </c>
      <c r="X33" s="3">
        <v>61.722888888888896</v>
      </c>
      <c r="Y33" s="3">
        <v>0</v>
      </c>
      <c r="Z33" s="4">
        <f>Table39[[#This Row],[LPN Hours Contract]]/Table39[[#This Row],[LPN Hours]]</f>
        <v>0</v>
      </c>
      <c r="AA33" s="3">
        <v>8.5286666666666644</v>
      </c>
      <c r="AB33" s="3">
        <v>5.5555555555555552E-2</v>
      </c>
      <c r="AC33" s="4">
        <f>Table39[[#This Row],[LPN Admin Hours Contract]]/Table39[[#This Row],[LPN Admin Hours]]</f>
        <v>6.5139789989317092E-3</v>
      </c>
      <c r="AD33" s="3">
        <f>SUM(Table39[[#This Row],[CNA Hours]], Table39[[#This Row],[NA in Training Hours]], Table39[[#This Row],[Med Aide/Tech Hours]])</f>
        <v>126.86699999999999</v>
      </c>
      <c r="AE33" s="3">
        <f>SUM(Table39[[#This Row],[CNA Hours Contract]], Table39[[#This Row],[NA in Training Hours Contract]], Table39[[#This Row],[Med Aide/Tech Hours Contract]])</f>
        <v>0.46666666666666667</v>
      </c>
      <c r="AF33" s="4">
        <f>Table39[[#This Row],[CNA/NA/Med Aide Contract Hours]]/Table39[[#This Row],[Total CNA, NA in Training, Med Aide/Tech Hours]]</f>
        <v>3.6783928576120404E-3</v>
      </c>
      <c r="AG33" s="3">
        <v>109.99088888888889</v>
      </c>
      <c r="AH33" s="3">
        <v>0.46666666666666667</v>
      </c>
      <c r="AI33" s="4">
        <f>Table39[[#This Row],[CNA Hours Contract]]/Table39[[#This Row],[CNA Hours]]</f>
        <v>4.2427756642469377E-3</v>
      </c>
      <c r="AJ33" s="3">
        <v>8.3574444444444467</v>
      </c>
      <c r="AK33" s="3">
        <v>0</v>
      </c>
      <c r="AL33" s="4">
        <f>Table39[[#This Row],[NA in Training Hours Contract]]/Table39[[#This Row],[NA in Training Hours]]</f>
        <v>0</v>
      </c>
      <c r="AM33" s="3">
        <v>8.5186666666666664</v>
      </c>
      <c r="AN33" s="3">
        <v>0</v>
      </c>
      <c r="AO33" s="4">
        <f>Table39[[#This Row],[Med Aide/Tech Hours Contract]]/Table39[[#This Row],[Med Aide/Tech Hours]]</f>
        <v>0</v>
      </c>
      <c r="AP33" s="1" t="s">
        <v>31</v>
      </c>
      <c r="AQ33" s="1">
        <v>4</v>
      </c>
    </row>
    <row r="34" spans="1:43" x14ac:dyDescent="0.2">
      <c r="A34" s="1" t="s">
        <v>273</v>
      </c>
      <c r="B34" s="1" t="s">
        <v>309</v>
      </c>
      <c r="C34" s="1" t="s">
        <v>604</v>
      </c>
      <c r="D34" s="1" t="s">
        <v>746</v>
      </c>
      <c r="E34" s="3">
        <v>111.44444444444444</v>
      </c>
      <c r="F34" s="3">
        <f t="shared" si="0"/>
        <v>419.28777777777782</v>
      </c>
      <c r="G34" s="3">
        <f>SUM(Table39[[#This Row],[RN Hours Contract (W/ Admin, DON)]], Table39[[#This Row],[LPN Contract Hours (w/ Admin)]], Table39[[#This Row],[CNA/NA/Med Aide Contract Hours]])</f>
        <v>7.7777777777777779E-2</v>
      </c>
      <c r="H34" s="4">
        <f>Table39[[#This Row],[Total Contract Hours]]/Table39[[#This Row],[Total Hours Nurse Staffing]]</f>
        <v>1.8549974957533805E-4</v>
      </c>
      <c r="I34" s="3">
        <f>SUM(Table39[[#This Row],[RN Hours]], Table39[[#This Row],[RN Admin Hours]], Table39[[#This Row],[RN DON Hours]])</f>
        <v>102.6997777777778</v>
      </c>
      <c r="J34" s="3">
        <f t="shared" si="1"/>
        <v>2.2222222222222223E-2</v>
      </c>
      <c r="K34" s="4">
        <f>Table39[[#This Row],[RN Hours Contract (W/ Admin, DON)]]/Table39[[#This Row],[RN Hours (w/ Admin, DON)]]</f>
        <v>2.1638043141930413E-4</v>
      </c>
      <c r="L34" s="3">
        <v>65.759333333333331</v>
      </c>
      <c r="M34" s="3">
        <v>2.2222222222222223E-2</v>
      </c>
      <c r="N34" s="4">
        <f>Table39[[#This Row],[RN Hours Contract]]/Table39[[#This Row],[RN Hours]]</f>
        <v>3.3793259596440894E-4</v>
      </c>
      <c r="O34" s="3">
        <v>31.25155555555558</v>
      </c>
      <c r="P34" s="3">
        <v>0</v>
      </c>
      <c r="Q34" s="4">
        <f>Table39[[#This Row],[RN Admin Hours Contract]]/Table39[[#This Row],[RN Admin Hours]]</f>
        <v>0</v>
      </c>
      <c r="R34" s="3">
        <v>5.6888888888888891</v>
      </c>
      <c r="S34" s="3">
        <v>0</v>
      </c>
      <c r="T34" s="4">
        <f>Table39[[#This Row],[RN DON Hours Contract]]/Table39[[#This Row],[RN DON Hours]]</f>
        <v>0</v>
      </c>
      <c r="U34" s="3">
        <f>SUM(Table39[[#This Row],[LPN Hours]], Table39[[#This Row],[LPN Admin Hours]])</f>
        <v>56.836999999999996</v>
      </c>
      <c r="V34" s="3">
        <f>Table39[[#This Row],[LPN Hours Contract]]+Table39[[#This Row],[LPN Admin Hours Contract]]</f>
        <v>5.5555555555555552E-2</v>
      </c>
      <c r="W34" s="4">
        <f t="shared" si="2"/>
        <v>9.7745404499807449E-4</v>
      </c>
      <c r="X34" s="3">
        <v>49.699777777777776</v>
      </c>
      <c r="Y34" s="3">
        <v>0</v>
      </c>
      <c r="Z34" s="4">
        <f>Table39[[#This Row],[LPN Hours Contract]]/Table39[[#This Row],[LPN Hours]]</f>
        <v>0</v>
      </c>
      <c r="AA34" s="3">
        <v>7.1372222222222197</v>
      </c>
      <c r="AB34" s="3">
        <v>5.5555555555555552E-2</v>
      </c>
      <c r="AC34" s="4">
        <f>Table39[[#This Row],[LPN Admin Hours Contract]]/Table39[[#This Row],[LPN Admin Hours]]</f>
        <v>7.7839184245349132E-3</v>
      </c>
      <c r="AD34" s="3">
        <f>SUM(Table39[[#This Row],[CNA Hours]], Table39[[#This Row],[NA in Training Hours]], Table39[[#This Row],[Med Aide/Tech Hours]])</f>
        <v>259.75100000000003</v>
      </c>
      <c r="AE34" s="3">
        <f>SUM(Table39[[#This Row],[CNA Hours Contract]], Table39[[#This Row],[NA in Training Hours Contract]], Table39[[#This Row],[Med Aide/Tech Hours Contract]])</f>
        <v>0</v>
      </c>
      <c r="AF34" s="4">
        <f>Table39[[#This Row],[CNA/NA/Med Aide Contract Hours]]/Table39[[#This Row],[Total CNA, NA in Training, Med Aide/Tech Hours]]</f>
        <v>0</v>
      </c>
      <c r="AG34" s="3">
        <v>231.40566666666666</v>
      </c>
      <c r="AH34" s="3">
        <v>0</v>
      </c>
      <c r="AI34" s="4">
        <f>Table39[[#This Row],[CNA Hours Contract]]/Table39[[#This Row],[CNA Hours]]</f>
        <v>0</v>
      </c>
      <c r="AJ34" s="3">
        <v>0.72466666666666668</v>
      </c>
      <c r="AK34" s="3">
        <v>0</v>
      </c>
      <c r="AL34" s="4">
        <f>Table39[[#This Row],[NA in Training Hours Contract]]/Table39[[#This Row],[NA in Training Hours]]</f>
        <v>0</v>
      </c>
      <c r="AM34" s="3">
        <v>27.620666666666679</v>
      </c>
      <c r="AN34" s="3">
        <v>0</v>
      </c>
      <c r="AO34" s="4">
        <f>Table39[[#This Row],[Med Aide/Tech Hours Contract]]/Table39[[#This Row],[Med Aide/Tech Hours]]</f>
        <v>0</v>
      </c>
      <c r="AP34" s="1" t="s">
        <v>32</v>
      </c>
      <c r="AQ34" s="1">
        <v>4</v>
      </c>
    </row>
    <row r="35" spans="1:43" x14ac:dyDescent="0.2">
      <c r="A35" s="1" t="s">
        <v>273</v>
      </c>
      <c r="B35" s="1" t="s">
        <v>310</v>
      </c>
      <c r="C35" s="1" t="s">
        <v>563</v>
      </c>
      <c r="D35" s="1" t="s">
        <v>694</v>
      </c>
      <c r="E35" s="3">
        <v>180.9111111111111</v>
      </c>
      <c r="F35" s="3">
        <f t="shared" si="0"/>
        <v>668.86388888888894</v>
      </c>
      <c r="G35" s="3">
        <f>SUM(Table39[[#This Row],[RN Hours Contract (W/ Admin, DON)]], Table39[[#This Row],[LPN Contract Hours (w/ Admin)]], Table39[[#This Row],[CNA/NA/Med Aide Contract Hours]])</f>
        <v>103.53055555555555</v>
      </c>
      <c r="H35" s="4">
        <f>Table39[[#This Row],[Total Contract Hours]]/Table39[[#This Row],[Total Hours Nurse Staffing]]</f>
        <v>0.15478568551150165</v>
      </c>
      <c r="I35" s="3">
        <f>SUM(Table39[[#This Row],[RN Hours]], Table39[[#This Row],[RN Admin Hours]], Table39[[#This Row],[RN DON Hours]])</f>
        <v>60.133333333333333</v>
      </c>
      <c r="J35" s="3">
        <f t="shared" si="1"/>
        <v>3.5638888888888891</v>
      </c>
      <c r="K35" s="4">
        <f>Table39[[#This Row],[RN Hours Contract (W/ Admin, DON)]]/Table39[[#This Row],[RN Hours (w/ Admin, DON)]]</f>
        <v>5.926644493717665E-2</v>
      </c>
      <c r="L35" s="3">
        <v>48.097222222222221</v>
      </c>
      <c r="M35" s="3">
        <v>3.5638888888888891</v>
      </c>
      <c r="N35" s="4">
        <f>Table39[[#This Row],[RN Hours Contract]]/Table39[[#This Row],[RN Hours]]</f>
        <v>7.4097603234190013E-2</v>
      </c>
      <c r="O35" s="3">
        <v>6.1694444444444443</v>
      </c>
      <c r="P35" s="3">
        <v>0</v>
      </c>
      <c r="Q35" s="4">
        <f>Table39[[#This Row],[RN Admin Hours Contract]]/Table39[[#This Row],[RN Admin Hours]]</f>
        <v>0</v>
      </c>
      <c r="R35" s="3">
        <v>5.8666666666666663</v>
      </c>
      <c r="S35" s="3">
        <v>0</v>
      </c>
      <c r="T35" s="4">
        <f>Table39[[#This Row],[RN DON Hours Contract]]/Table39[[#This Row],[RN DON Hours]]</f>
        <v>0</v>
      </c>
      <c r="U35" s="3">
        <f>SUM(Table39[[#This Row],[LPN Hours]], Table39[[#This Row],[LPN Admin Hours]])</f>
        <v>219.60555555555555</v>
      </c>
      <c r="V35" s="3">
        <f>Table39[[#This Row],[LPN Hours Contract]]+Table39[[#This Row],[LPN Admin Hours Contract]]</f>
        <v>28.405555555555555</v>
      </c>
      <c r="W35" s="4">
        <f t="shared" si="2"/>
        <v>0.12934807356624251</v>
      </c>
      <c r="X35" s="3">
        <v>206.68333333333334</v>
      </c>
      <c r="Y35" s="3">
        <v>28.405555555555555</v>
      </c>
      <c r="Z35" s="4">
        <f>Table39[[#This Row],[LPN Hours Contract]]/Table39[[#This Row],[LPN Hours]]</f>
        <v>0.13743515307905277</v>
      </c>
      <c r="AA35" s="3">
        <v>12.922222222222222</v>
      </c>
      <c r="AB35" s="3">
        <v>0</v>
      </c>
      <c r="AC35" s="4">
        <f>Table39[[#This Row],[LPN Admin Hours Contract]]/Table39[[#This Row],[LPN Admin Hours]]</f>
        <v>0</v>
      </c>
      <c r="AD35" s="3">
        <f>SUM(Table39[[#This Row],[CNA Hours]], Table39[[#This Row],[NA in Training Hours]], Table39[[#This Row],[Med Aide/Tech Hours]])</f>
        <v>389.12500000000006</v>
      </c>
      <c r="AE35" s="3">
        <f>SUM(Table39[[#This Row],[CNA Hours Contract]], Table39[[#This Row],[NA in Training Hours Contract]], Table39[[#This Row],[Med Aide/Tech Hours Contract]])</f>
        <v>71.561111111111103</v>
      </c>
      <c r="AF35" s="4">
        <f>Table39[[#This Row],[CNA/NA/Med Aide Contract Hours]]/Table39[[#This Row],[Total CNA, NA in Training, Med Aide/Tech Hours]]</f>
        <v>0.18390263054574005</v>
      </c>
      <c r="AG35" s="3">
        <v>289.10000000000002</v>
      </c>
      <c r="AH35" s="3">
        <v>65.066666666666663</v>
      </c>
      <c r="AI35" s="4">
        <f>Table39[[#This Row],[CNA Hours Contract]]/Table39[[#This Row],[CNA Hours]]</f>
        <v>0.22506629770552286</v>
      </c>
      <c r="AJ35" s="3">
        <v>29.791666666666668</v>
      </c>
      <c r="AK35" s="3">
        <v>0</v>
      </c>
      <c r="AL35" s="4">
        <f>Table39[[#This Row],[NA in Training Hours Contract]]/Table39[[#This Row],[NA in Training Hours]]</f>
        <v>0</v>
      </c>
      <c r="AM35" s="3">
        <v>70.233333333333334</v>
      </c>
      <c r="AN35" s="3">
        <v>6.4944444444444445</v>
      </c>
      <c r="AO35" s="4">
        <f>Table39[[#This Row],[Med Aide/Tech Hours Contract]]/Table39[[#This Row],[Med Aide/Tech Hours]]</f>
        <v>9.2469545957918051E-2</v>
      </c>
      <c r="AP35" s="1" t="s">
        <v>33</v>
      </c>
      <c r="AQ35" s="1">
        <v>4</v>
      </c>
    </row>
    <row r="36" spans="1:43" x14ac:dyDescent="0.2">
      <c r="A36" s="1" t="s">
        <v>273</v>
      </c>
      <c r="B36" s="1" t="s">
        <v>311</v>
      </c>
      <c r="C36" s="1" t="s">
        <v>609</v>
      </c>
      <c r="D36" s="1" t="s">
        <v>742</v>
      </c>
      <c r="E36" s="3">
        <v>129.65555555555557</v>
      </c>
      <c r="F36" s="3">
        <f t="shared" si="0"/>
        <v>641.44444444444446</v>
      </c>
      <c r="G36" s="3">
        <f>SUM(Table39[[#This Row],[RN Hours Contract (W/ Admin, DON)]], Table39[[#This Row],[LPN Contract Hours (w/ Admin)]], Table39[[#This Row],[CNA/NA/Med Aide Contract Hours]])</f>
        <v>35</v>
      </c>
      <c r="H36" s="4">
        <f>Table39[[#This Row],[Total Contract Hours]]/Table39[[#This Row],[Total Hours Nurse Staffing]]</f>
        <v>5.4564351290490212E-2</v>
      </c>
      <c r="I36" s="3">
        <f>SUM(Table39[[#This Row],[RN Hours]], Table39[[#This Row],[RN Admin Hours]], Table39[[#This Row],[RN DON Hours]])</f>
        <v>107.26666666666667</v>
      </c>
      <c r="J36" s="3">
        <f t="shared" si="1"/>
        <v>0.71666666666666667</v>
      </c>
      <c r="K36" s="4">
        <f>Table39[[#This Row],[RN Hours Contract (W/ Admin, DON)]]/Table39[[#This Row],[RN Hours (w/ Admin, DON)]]</f>
        <v>6.6811684275947794E-3</v>
      </c>
      <c r="L36" s="3">
        <v>72.722222222222229</v>
      </c>
      <c r="M36" s="3">
        <v>0.71666666666666667</v>
      </c>
      <c r="N36" s="4">
        <f>Table39[[#This Row],[RN Hours Contract]]/Table39[[#This Row],[RN Hours]]</f>
        <v>9.8548510313216185E-3</v>
      </c>
      <c r="O36" s="3">
        <v>29.477777777777778</v>
      </c>
      <c r="P36" s="3">
        <v>0</v>
      </c>
      <c r="Q36" s="4">
        <f>Table39[[#This Row],[RN Admin Hours Contract]]/Table39[[#This Row],[RN Admin Hours]]</f>
        <v>0</v>
      </c>
      <c r="R36" s="3">
        <v>5.0666666666666664</v>
      </c>
      <c r="S36" s="3">
        <v>0</v>
      </c>
      <c r="T36" s="4">
        <f>Table39[[#This Row],[RN DON Hours Contract]]/Table39[[#This Row],[RN DON Hours]]</f>
        <v>0</v>
      </c>
      <c r="U36" s="3">
        <f>SUM(Table39[[#This Row],[LPN Hours]], Table39[[#This Row],[LPN Admin Hours]])</f>
        <v>93.738888888888894</v>
      </c>
      <c r="V36" s="3">
        <f>Table39[[#This Row],[LPN Hours Contract]]+Table39[[#This Row],[LPN Admin Hours Contract]]</f>
        <v>1.3083333333333333</v>
      </c>
      <c r="W36" s="4">
        <f t="shared" si="2"/>
        <v>1.3957209743376992E-2</v>
      </c>
      <c r="X36" s="3">
        <v>75.972222222222229</v>
      </c>
      <c r="Y36" s="3">
        <v>1.3083333333333333</v>
      </c>
      <c r="Z36" s="4">
        <f>Table39[[#This Row],[LPN Hours Contract]]/Table39[[#This Row],[LPN Hours]]</f>
        <v>1.7221206581352833E-2</v>
      </c>
      <c r="AA36" s="3">
        <v>17.766666666666666</v>
      </c>
      <c r="AB36" s="3">
        <v>0</v>
      </c>
      <c r="AC36" s="4">
        <f>Table39[[#This Row],[LPN Admin Hours Contract]]/Table39[[#This Row],[LPN Admin Hours]]</f>
        <v>0</v>
      </c>
      <c r="AD36" s="3">
        <f>SUM(Table39[[#This Row],[CNA Hours]], Table39[[#This Row],[NA in Training Hours]], Table39[[#This Row],[Med Aide/Tech Hours]])</f>
        <v>440.43888888888887</v>
      </c>
      <c r="AE36" s="3">
        <f>SUM(Table39[[#This Row],[CNA Hours Contract]], Table39[[#This Row],[NA in Training Hours Contract]], Table39[[#This Row],[Med Aide/Tech Hours Contract]])</f>
        <v>32.975000000000001</v>
      </c>
      <c r="AF36" s="4">
        <f>Table39[[#This Row],[CNA/NA/Med Aide Contract Hours]]/Table39[[#This Row],[Total CNA, NA in Training, Med Aide/Tech Hours]]</f>
        <v>7.4868502377678836E-2</v>
      </c>
      <c r="AG36" s="3">
        <v>361.39166666666665</v>
      </c>
      <c r="AH36" s="3">
        <v>32.975000000000001</v>
      </c>
      <c r="AI36" s="4">
        <f>Table39[[#This Row],[CNA Hours Contract]]/Table39[[#This Row],[CNA Hours]]</f>
        <v>9.1244494661839662E-2</v>
      </c>
      <c r="AJ36" s="3">
        <v>10.397222222222222</v>
      </c>
      <c r="AK36" s="3">
        <v>0</v>
      </c>
      <c r="AL36" s="4">
        <f>Table39[[#This Row],[NA in Training Hours Contract]]/Table39[[#This Row],[NA in Training Hours]]</f>
        <v>0</v>
      </c>
      <c r="AM36" s="3">
        <v>68.650000000000006</v>
      </c>
      <c r="AN36" s="3">
        <v>0</v>
      </c>
      <c r="AO36" s="4">
        <f>Table39[[#This Row],[Med Aide/Tech Hours Contract]]/Table39[[#This Row],[Med Aide/Tech Hours]]</f>
        <v>0</v>
      </c>
      <c r="AP36" s="1" t="s">
        <v>34</v>
      </c>
      <c r="AQ36" s="1">
        <v>4</v>
      </c>
    </row>
    <row r="37" spans="1:43" x14ac:dyDescent="0.2">
      <c r="A37" s="1" t="s">
        <v>273</v>
      </c>
      <c r="B37" s="1" t="s">
        <v>312</v>
      </c>
      <c r="C37" s="1" t="s">
        <v>610</v>
      </c>
      <c r="D37" s="1" t="s">
        <v>745</v>
      </c>
      <c r="E37" s="3">
        <v>83.522222222222226</v>
      </c>
      <c r="F37" s="3">
        <f t="shared" si="0"/>
        <v>359.61577777777768</v>
      </c>
      <c r="G37" s="3">
        <f>SUM(Table39[[#This Row],[RN Hours Contract (W/ Admin, DON)]], Table39[[#This Row],[LPN Contract Hours (w/ Admin)]], Table39[[#This Row],[CNA/NA/Med Aide Contract Hours]])</f>
        <v>0.20555555555555557</v>
      </c>
      <c r="H37" s="4">
        <f>Table39[[#This Row],[Total Contract Hours]]/Table39[[#This Row],[Total Hours Nurse Staffing]]</f>
        <v>5.7159771138455822E-4</v>
      </c>
      <c r="I37" s="3">
        <f>SUM(Table39[[#This Row],[RN Hours]], Table39[[#This Row],[RN Admin Hours]], Table39[[#This Row],[RN DON Hours]])</f>
        <v>57.025333333333322</v>
      </c>
      <c r="J37" s="3">
        <f t="shared" si="1"/>
        <v>0.2</v>
      </c>
      <c r="K37" s="4">
        <f>Table39[[#This Row],[RN Hours Contract (W/ Admin, DON)]]/Table39[[#This Row],[RN Hours (w/ Admin, DON)]]</f>
        <v>3.5072131684163771E-3</v>
      </c>
      <c r="L37" s="3">
        <v>37.003</v>
      </c>
      <c r="M37" s="3">
        <v>0</v>
      </c>
      <c r="N37" s="4">
        <f>Table39[[#This Row],[RN Hours Contract]]/Table39[[#This Row],[RN Hours]]</f>
        <v>0</v>
      </c>
      <c r="O37" s="3">
        <v>15.133444444444439</v>
      </c>
      <c r="P37" s="3">
        <v>0.2</v>
      </c>
      <c r="Q37" s="4">
        <f>Table39[[#This Row],[RN Admin Hours Contract]]/Table39[[#This Row],[RN Admin Hours]]</f>
        <v>1.3215761998810586E-2</v>
      </c>
      <c r="R37" s="3">
        <v>4.8888888888888893</v>
      </c>
      <c r="S37" s="3">
        <v>0</v>
      </c>
      <c r="T37" s="4">
        <f>Table39[[#This Row],[RN DON Hours Contract]]/Table39[[#This Row],[RN DON Hours]]</f>
        <v>0</v>
      </c>
      <c r="U37" s="3">
        <f>SUM(Table39[[#This Row],[LPN Hours]], Table39[[#This Row],[LPN Admin Hours]])</f>
        <v>72.732444444444425</v>
      </c>
      <c r="V37" s="3">
        <f>Table39[[#This Row],[LPN Hours Contract]]+Table39[[#This Row],[LPN Admin Hours Contract]]</f>
        <v>5.5555555555555558E-3</v>
      </c>
      <c r="W37" s="4">
        <f t="shared" si="2"/>
        <v>7.6383457176378586E-5</v>
      </c>
      <c r="X37" s="3">
        <v>52.514222222222216</v>
      </c>
      <c r="Y37" s="3">
        <v>0</v>
      </c>
      <c r="Z37" s="4">
        <f>Table39[[#This Row],[LPN Hours Contract]]/Table39[[#This Row],[LPN Hours]]</f>
        <v>0</v>
      </c>
      <c r="AA37" s="3">
        <v>20.218222222222213</v>
      </c>
      <c r="AB37" s="3">
        <v>5.5555555555555558E-3</v>
      </c>
      <c r="AC37" s="4">
        <f>Table39[[#This Row],[LPN Admin Hours Contract]]/Table39[[#This Row],[LPN Admin Hours]]</f>
        <v>2.7477962673935519E-4</v>
      </c>
      <c r="AD37" s="3">
        <f>SUM(Table39[[#This Row],[CNA Hours]], Table39[[#This Row],[NA in Training Hours]], Table39[[#This Row],[Med Aide/Tech Hours]])</f>
        <v>229.85799999999998</v>
      </c>
      <c r="AE37" s="3">
        <f>SUM(Table39[[#This Row],[CNA Hours Contract]], Table39[[#This Row],[NA in Training Hours Contract]], Table39[[#This Row],[Med Aide/Tech Hours Contract]])</f>
        <v>0</v>
      </c>
      <c r="AF37" s="4">
        <f>Table39[[#This Row],[CNA/NA/Med Aide Contract Hours]]/Table39[[#This Row],[Total CNA, NA in Training, Med Aide/Tech Hours]]</f>
        <v>0</v>
      </c>
      <c r="AG37" s="3">
        <v>171.06933333333333</v>
      </c>
      <c r="AH37" s="3">
        <v>0</v>
      </c>
      <c r="AI37" s="4">
        <f>Table39[[#This Row],[CNA Hours Contract]]/Table39[[#This Row],[CNA Hours]]</f>
        <v>0</v>
      </c>
      <c r="AJ37" s="3">
        <v>46.124666666666663</v>
      </c>
      <c r="AK37" s="3">
        <v>0</v>
      </c>
      <c r="AL37" s="4">
        <f>Table39[[#This Row],[NA in Training Hours Contract]]/Table39[[#This Row],[NA in Training Hours]]</f>
        <v>0</v>
      </c>
      <c r="AM37" s="3">
        <v>12.664</v>
      </c>
      <c r="AN37" s="3">
        <v>0</v>
      </c>
      <c r="AO37" s="4">
        <f>Table39[[#This Row],[Med Aide/Tech Hours Contract]]/Table39[[#This Row],[Med Aide/Tech Hours]]</f>
        <v>0</v>
      </c>
      <c r="AP37" s="1" t="s">
        <v>35</v>
      </c>
      <c r="AQ37" s="1">
        <v>4</v>
      </c>
    </row>
    <row r="38" spans="1:43" x14ac:dyDescent="0.2">
      <c r="A38" s="1" t="s">
        <v>273</v>
      </c>
      <c r="B38" s="1" t="s">
        <v>313</v>
      </c>
      <c r="C38" s="1" t="s">
        <v>560</v>
      </c>
      <c r="D38" s="1" t="s">
        <v>766</v>
      </c>
      <c r="E38" s="3">
        <v>72.044444444444451</v>
      </c>
      <c r="F38" s="3">
        <f t="shared" si="0"/>
        <v>239.74833333333333</v>
      </c>
      <c r="G38" s="3">
        <f>SUM(Table39[[#This Row],[RN Hours Contract (W/ Admin, DON)]], Table39[[#This Row],[LPN Contract Hours (w/ Admin)]], Table39[[#This Row],[CNA/NA/Med Aide Contract Hours]])</f>
        <v>0.70277777777777772</v>
      </c>
      <c r="H38" s="4">
        <f>Table39[[#This Row],[Total Contract Hours]]/Table39[[#This Row],[Total Hours Nurse Staffing]]</f>
        <v>2.9313145497477677E-3</v>
      </c>
      <c r="I38" s="3">
        <f>SUM(Table39[[#This Row],[RN Hours]], Table39[[#This Row],[RN Admin Hours]], Table39[[#This Row],[RN DON Hours]])</f>
        <v>42.306555555555569</v>
      </c>
      <c r="J38" s="3">
        <f t="shared" si="1"/>
        <v>0.44444444444444442</v>
      </c>
      <c r="K38" s="4">
        <f>Table39[[#This Row],[RN Hours Contract (W/ Admin, DON)]]/Table39[[#This Row],[RN Hours (w/ Admin, DON)]]</f>
        <v>1.0505332769547137E-2</v>
      </c>
      <c r="L38" s="3">
        <v>15.074444444444445</v>
      </c>
      <c r="M38" s="3">
        <v>0.44444444444444442</v>
      </c>
      <c r="N38" s="4">
        <f>Table39[[#This Row],[RN Hours Contract]]/Table39[[#This Row],[RN Hours]]</f>
        <v>2.9483305078499295E-2</v>
      </c>
      <c r="O38" s="3">
        <v>25.632111111111119</v>
      </c>
      <c r="P38" s="3">
        <v>0</v>
      </c>
      <c r="Q38" s="4">
        <f>Table39[[#This Row],[RN Admin Hours Contract]]/Table39[[#This Row],[RN Admin Hours]]</f>
        <v>0</v>
      </c>
      <c r="R38" s="3">
        <v>1.6</v>
      </c>
      <c r="S38" s="3">
        <v>0</v>
      </c>
      <c r="T38" s="4">
        <f>Table39[[#This Row],[RN DON Hours Contract]]/Table39[[#This Row],[RN DON Hours]]</f>
        <v>0</v>
      </c>
      <c r="U38" s="3">
        <f>SUM(Table39[[#This Row],[LPN Hours]], Table39[[#This Row],[LPN Admin Hours]])</f>
        <v>63.510222222222225</v>
      </c>
      <c r="V38" s="3">
        <f>Table39[[#This Row],[LPN Hours Contract]]+Table39[[#This Row],[LPN Admin Hours Contract]]</f>
        <v>0</v>
      </c>
      <c r="W38" s="4">
        <f t="shared" si="2"/>
        <v>0</v>
      </c>
      <c r="X38" s="3">
        <v>56.31388888888889</v>
      </c>
      <c r="Y38" s="3">
        <v>0</v>
      </c>
      <c r="Z38" s="4">
        <f>Table39[[#This Row],[LPN Hours Contract]]/Table39[[#This Row],[LPN Hours]]</f>
        <v>0</v>
      </c>
      <c r="AA38" s="3">
        <v>7.1963333333333326</v>
      </c>
      <c r="AB38" s="3">
        <v>0</v>
      </c>
      <c r="AC38" s="4">
        <f>Table39[[#This Row],[LPN Admin Hours Contract]]/Table39[[#This Row],[LPN Admin Hours]]</f>
        <v>0</v>
      </c>
      <c r="AD38" s="3">
        <f>SUM(Table39[[#This Row],[CNA Hours]], Table39[[#This Row],[NA in Training Hours]], Table39[[#This Row],[Med Aide/Tech Hours]])</f>
        <v>133.93155555555555</v>
      </c>
      <c r="AE38" s="3">
        <f>SUM(Table39[[#This Row],[CNA Hours Contract]], Table39[[#This Row],[NA in Training Hours Contract]], Table39[[#This Row],[Med Aide/Tech Hours Contract]])</f>
        <v>0.25833333333333336</v>
      </c>
      <c r="AF38" s="4">
        <f>Table39[[#This Row],[CNA/NA/Med Aide Contract Hours]]/Table39[[#This Row],[Total CNA, NA in Training, Med Aide/Tech Hours]]</f>
        <v>1.928845911344435E-3</v>
      </c>
      <c r="AG38" s="3">
        <v>91.552777777777777</v>
      </c>
      <c r="AH38" s="3">
        <v>0.25833333333333336</v>
      </c>
      <c r="AI38" s="4">
        <f>Table39[[#This Row],[CNA Hours Contract]]/Table39[[#This Row],[CNA Hours]]</f>
        <v>2.8216875511999761E-3</v>
      </c>
      <c r="AJ38" s="3">
        <v>35.206444444444443</v>
      </c>
      <c r="AK38" s="3">
        <v>0</v>
      </c>
      <c r="AL38" s="4">
        <f>Table39[[#This Row],[NA in Training Hours Contract]]/Table39[[#This Row],[NA in Training Hours]]</f>
        <v>0</v>
      </c>
      <c r="AM38" s="3">
        <v>7.1723333333333334</v>
      </c>
      <c r="AN38" s="3">
        <v>0</v>
      </c>
      <c r="AO38" s="4">
        <f>Table39[[#This Row],[Med Aide/Tech Hours Contract]]/Table39[[#This Row],[Med Aide/Tech Hours]]</f>
        <v>0</v>
      </c>
      <c r="AP38" s="1" t="s">
        <v>36</v>
      </c>
      <c r="AQ38" s="1">
        <v>4</v>
      </c>
    </row>
    <row r="39" spans="1:43" x14ac:dyDescent="0.2">
      <c r="A39" s="1" t="s">
        <v>273</v>
      </c>
      <c r="B39" s="1" t="s">
        <v>314</v>
      </c>
      <c r="C39" s="1" t="s">
        <v>611</v>
      </c>
      <c r="D39" s="1" t="s">
        <v>703</v>
      </c>
      <c r="E39" s="3">
        <v>53.044444444444444</v>
      </c>
      <c r="F39" s="3">
        <f t="shared" si="0"/>
        <v>266.06844444444448</v>
      </c>
      <c r="G39" s="3">
        <f>SUM(Table39[[#This Row],[RN Hours Contract (W/ Admin, DON)]], Table39[[#This Row],[LPN Contract Hours (w/ Admin)]], Table39[[#This Row],[CNA/NA/Med Aide Contract Hours]])</f>
        <v>0</v>
      </c>
      <c r="H39" s="4">
        <f>Table39[[#This Row],[Total Contract Hours]]/Table39[[#This Row],[Total Hours Nurse Staffing]]</f>
        <v>0</v>
      </c>
      <c r="I39" s="3">
        <f>SUM(Table39[[#This Row],[RN Hours]], Table39[[#This Row],[RN Admin Hours]], Table39[[#This Row],[RN DON Hours]])</f>
        <v>64.283000000000001</v>
      </c>
      <c r="J39" s="3">
        <f t="shared" si="1"/>
        <v>0</v>
      </c>
      <c r="K39" s="4">
        <f>Table39[[#This Row],[RN Hours Contract (W/ Admin, DON)]]/Table39[[#This Row],[RN Hours (w/ Admin, DON)]]</f>
        <v>0</v>
      </c>
      <c r="L39" s="3">
        <v>39.604666666666667</v>
      </c>
      <c r="M39" s="3">
        <v>0</v>
      </c>
      <c r="N39" s="4">
        <f>Table39[[#This Row],[RN Hours Contract]]/Table39[[#This Row],[RN Hours]]</f>
        <v>0</v>
      </c>
      <c r="O39" s="3">
        <v>19.678333333333335</v>
      </c>
      <c r="P39" s="3">
        <v>0</v>
      </c>
      <c r="Q39" s="4">
        <f>Table39[[#This Row],[RN Admin Hours Contract]]/Table39[[#This Row],[RN Admin Hours]]</f>
        <v>0</v>
      </c>
      <c r="R39" s="3">
        <v>5</v>
      </c>
      <c r="S39" s="3">
        <v>0</v>
      </c>
      <c r="T39" s="4">
        <f>Table39[[#This Row],[RN DON Hours Contract]]/Table39[[#This Row],[RN DON Hours]]</f>
        <v>0</v>
      </c>
      <c r="U39" s="3">
        <f>SUM(Table39[[#This Row],[LPN Hours]], Table39[[#This Row],[LPN Admin Hours]])</f>
        <v>31.279444444444444</v>
      </c>
      <c r="V39" s="3">
        <f>Table39[[#This Row],[LPN Hours Contract]]+Table39[[#This Row],[LPN Admin Hours Contract]]</f>
        <v>0</v>
      </c>
      <c r="W39" s="4">
        <f t="shared" si="2"/>
        <v>0</v>
      </c>
      <c r="X39" s="3">
        <v>26.075666666666667</v>
      </c>
      <c r="Y39" s="3">
        <v>0</v>
      </c>
      <c r="Z39" s="4">
        <f>Table39[[#This Row],[LPN Hours Contract]]/Table39[[#This Row],[LPN Hours]]</f>
        <v>0</v>
      </c>
      <c r="AA39" s="3">
        <v>5.2037777777777778</v>
      </c>
      <c r="AB39" s="3">
        <v>0</v>
      </c>
      <c r="AC39" s="4">
        <f>Table39[[#This Row],[LPN Admin Hours Contract]]/Table39[[#This Row],[LPN Admin Hours]]</f>
        <v>0</v>
      </c>
      <c r="AD39" s="3">
        <f>SUM(Table39[[#This Row],[CNA Hours]], Table39[[#This Row],[NA in Training Hours]], Table39[[#This Row],[Med Aide/Tech Hours]])</f>
        <v>170.506</v>
      </c>
      <c r="AE39" s="3">
        <f>SUM(Table39[[#This Row],[CNA Hours Contract]], Table39[[#This Row],[NA in Training Hours Contract]], Table39[[#This Row],[Med Aide/Tech Hours Contract]])</f>
        <v>0</v>
      </c>
      <c r="AF39" s="4">
        <f>Table39[[#This Row],[CNA/NA/Med Aide Contract Hours]]/Table39[[#This Row],[Total CNA, NA in Training, Med Aide/Tech Hours]]</f>
        <v>0</v>
      </c>
      <c r="AG39" s="3">
        <v>130.28477777777778</v>
      </c>
      <c r="AH39" s="3">
        <v>0</v>
      </c>
      <c r="AI39" s="4">
        <f>Table39[[#This Row],[CNA Hours Contract]]/Table39[[#This Row],[CNA Hours]]</f>
        <v>0</v>
      </c>
      <c r="AJ39" s="3">
        <v>0</v>
      </c>
      <c r="AK39" s="3">
        <v>0</v>
      </c>
      <c r="AL39" s="4">
        <v>0</v>
      </c>
      <c r="AM39" s="3">
        <v>40.221222222222231</v>
      </c>
      <c r="AN39" s="3">
        <v>0</v>
      </c>
      <c r="AO39" s="4">
        <f>Table39[[#This Row],[Med Aide/Tech Hours Contract]]/Table39[[#This Row],[Med Aide/Tech Hours]]</f>
        <v>0</v>
      </c>
      <c r="AP39" s="1" t="s">
        <v>37</v>
      </c>
      <c r="AQ39" s="1">
        <v>4</v>
      </c>
    </row>
    <row r="40" spans="1:43" x14ac:dyDescent="0.2">
      <c r="A40" s="1" t="s">
        <v>273</v>
      </c>
      <c r="B40" s="1" t="s">
        <v>315</v>
      </c>
      <c r="C40" s="1" t="s">
        <v>563</v>
      </c>
      <c r="D40" s="1" t="s">
        <v>694</v>
      </c>
      <c r="E40" s="3">
        <v>51.922222222222224</v>
      </c>
      <c r="F40" s="3">
        <f t="shared" si="0"/>
        <v>221.58022222222223</v>
      </c>
      <c r="G40" s="3">
        <f>SUM(Table39[[#This Row],[RN Hours Contract (W/ Admin, DON)]], Table39[[#This Row],[LPN Contract Hours (w/ Admin)]], Table39[[#This Row],[CNA/NA/Med Aide Contract Hours]])</f>
        <v>0</v>
      </c>
      <c r="H40" s="4">
        <f>Table39[[#This Row],[Total Contract Hours]]/Table39[[#This Row],[Total Hours Nurse Staffing]]</f>
        <v>0</v>
      </c>
      <c r="I40" s="3">
        <f>SUM(Table39[[#This Row],[RN Hours]], Table39[[#This Row],[RN Admin Hours]], Table39[[#This Row],[RN DON Hours]])</f>
        <v>31.639111111111113</v>
      </c>
      <c r="J40" s="3">
        <f t="shared" si="1"/>
        <v>0</v>
      </c>
      <c r="K40" s="4">
        <f>Table39[[#This Row],[RN Hours Contract (W/ Admin, DON)]]/Table39[[#This Row],[RN Hours (w/ Admin, DON)]]</f>
        <v>0</v>
      </c>
      <c r="L40" s="3">
        <v>17.933444444444444</v>
      </c>
      <c r="M40" s="3">
        <v>0</v>
      </c>
      <c r="N40" s="4">
        <f>Table39[[#This Row],[RN Hours Contract]]/Table39[[#This Row],[RN Hours]]</f>
        <v>0</v>
      </c>
      <c r="O40" s="3">
        <v>9.5390000000000015</v>
      </c>
      <c r="P40" s="3">
        <v>0</v>
      </c>
      <c r="Q40" s="4">
        <f>Table39[[#This Row],[RN Admin Hours Contract]]/Table39[[#This Row],[RN Admin Hours]]</f>
        <v>0</v>
      </c>
      <c r="R40" s="3">
        <v>4.166666666666667</v>
      </c>
      <c r="S40" s="3">
        <v>0</v>
      </c>
      <c r="T40" s="4">
        <f>Table39[[#This Row],[RN DON Hours Contract]]/Table39[[#This Row],[RN DON Hours]]</f>
        <v>0</v>
      </c>
      <c r="U40" s="3">
        <f>SUM(Table39[[#This Row],[LPN Hours]], Table39[[#This Row],[LPN Admin Hours]])</f>
        <v>86.76477777777778</v>
      </c>
      <c r="V40" s="3">
        <f>Table39[[#This Row],[LPN Hours Contract]]+Table39[[#This Row],[LPN Admin Hours Contract]]</f>
        <v>0</v>
      </c>
      <c r="W40" s="4">
        <f t="shared" si="2"/>
        <v>0</v>
      </c>
      <c r="X40" s="3">
        <v>74.490666666666669</v>
      </c>
      <c r="Y40" s="3">
        <v>0</v>
      </c>
      <c r="Z40" s="4">
        <f>Table39[[#This Row],[LPN Hours Contract]]/Table39[[#This Row],[LPN Hours]]</f>
        <v>0</v>
      </c>
      <c r="AA40" s="3">
        <v>12.274111111111109</v>
      </c>
      <c r="AB40" s="3">
        <v>0</v>
      </c>
      <c r="AC40" s="4">
        <f>Table39[[#This Row],[LPN Admin Hours Contract]]/Table39[[#This Row],[LPN Admin Hours]]</f>
        <v>0</v>
      </c>
      <c r="AD40" s="3">
        <f>SUM(Table39[[#This Row],[CNA Hours]], Table39[[#This Row],[NA in Training Hours]], Table39[[#This Row],[Med Aide/Tech Hours]])</f>
        <v>103.17633333333333</v>
      </c>
      <c r="AE40" s="3">
        <f>SUM(Table39[[#This Row],[CNA Hours Contract]], Table39[[#This Row],[NA in Training Hours Contract]], Table39[[#This Row],[Med Aide/Tech Hours Contract]])</f>
        <v>0</v>
      </c>
      <c r="AF40" s="4">
        <f>Table39[[#This Row],[CNA/NA/Med Aide Contract Hours]]/Table39[[#This Row],[Total CNA, NA in Training, Med Aide/Tech Hours]]</f>
        <v>0</v>
      </c>
      <c r="AG40" s="3">
        <v>97.196111111111108</v>
      </c>
      <c r="AH40" s="3">
        <v>0</v>
      </c>
      <c r="AI40" s="4">
        <f>Table39[[#This Row],[CNA Hours Contract]]/Table39[[#This Row],[CNA Hours]]</f>
        <v>0</v>
      </c>
      <c r="AJ40" s="3">
        <v>0</v>
      </c>
      <c r="AK40" s="3">
        <v>0</v>
      </c>
      <c r="AL40" s="4">
        <v>0</v>
      </c>
      <c r="AM40" s="3">
        <v>5.9802222222222223</v>
      </c>
      <c r="AN40" s="3">
        <v>0</v>
      </c>
      <c r="AO40" s="4">
        <f>Table39[[#This Row],[Med Aide/Tech Hours Contract]]/Table39[[#This Row],[Med Aide/Tech Hours]]</f>
        <v>0</v>
      </c>
      <c r="AP40" s="1" t="s">
        <v>38</v>
      </c>
      <c r="AQ40" s="1">
        <v>4</v>
      </c>
    </row>
    <row r="41" spans="1:43" x14ac:dyDescent="0.2">
      <c r="A41" s="1" t="s">
        <v>273</v>
      </c>
      <c r="B41" s="1" t="s">
        <v>316</v>
      </c>
      <c r="C41" s="1" t="s">
        <v>612</v>
      </c>
      <c r="D41" s="1" t="s">
        <v>759</v>
      </c>
      <c r="E41" s="3">
        <v>33.677777777777777</v>
      </c>
      <c r="F41" s="3">
        <f t="shared" si="0"/>
        <v>116.79066666666667</v>
      </c>
      <c r="G41" s="3">
        <f>SUM(Table39[[#This Row],[RN Hours Contract (W/ Admin, DON)]], Table39[[#This Row],[LPN Contract Hours (w/ Admin)]], Table39[[#This Row],[CNA/NA/Med Aide Contract Hours]])</f>
        <v>0</v>
      </c>
      <c r="H41" s="4">
        <f>Table39[[#This Row],[Total Contract Hours]]/Table39[[#This Row],[Total Hours Nurse Staffing]]</f>
        <v>0</v>
      </c>
      <c r="I41" s="3">
        <f>SUM(Table39[[#This Row],[RN Hours]], Table39[[#This Row],[RN Admin Hours]], Table39[[#This Row],[RN DON Hours]])</f>
        <v>26.097222222222221</v>
      </c>
      <c r="J41" s="3">
        <f t="shared" si="1"/>
        <v>0</v>
      </c>
      <c r="K41" s="4">
        <f>Table39[[#This Row],[RN Hours Contract (W/ Admin, DON)]]/Table39[[#This Row],[RN Hours (w/ Admin, DON)]]</f>
        <v>0</v>
      </c>
      <c r="L41" s="3">
        <v>19.697222222222223</v>
      </c>
      <c r="M41" s="3">
        <v>0</v>
      </c>
      <c r="N41" s="4">
        <f>Table39[[#This Row],[RN Hours Contract]]/Table39[[#This Row],[RN Hours]]</f>
        <v>0</v>
      </c>
      <c r="O41" s="3">
        <v>4</v>
      </c>
      <c r="P41" s="3">
        <v>0</v>
      </c>
      <c r="Q41" s="4">
        <f>Table39[[#This Row],[RN Admin Hours Contract]]/Table39[[#This Row],[RN Admin Hours]]</f>
        <v>0</v>
      </c>
      <c r="R41" s="3">
        <v>2.4</v>
      </c>
      <c r="S41" s="3">
        <v>0</v>
      </c>
      <c r="T41" s="4">
        <f>Table39[[#This Row],[RN DON Hours Contract]]/Table39[[#This Row],[RN DON Hours]]</f>
        <v>0</v>
      </c>
      <c r="U41" s="3">
        <f>SUM(Table39[[#This Row],[LPN Hours]], Table39[[#This Row],[LPN Admin Hours]])</f>
        <v>19.711333333333332</v>
      </c>
      <c r="V41" s="3">
        <f>Table39[[#This Row],[LPN Hours Contract]]+Table39[[#This Row],[LPN Admin Hours Contract]]</f>
        <v>0</v>
      </c>
      <c r="W41" s="4">
        <f t="shared" si="2"/>
        <v>0</v>
      </c>
      <c r="X41" s="3">
        <v>12.68911111111111</v>
      </c>
      <c r="Y41" s="3">
        <v>0</v>
      </c>
      <c r="Z41" s="4">
        <f>Table39[[#This Row],[LPN Hours Contract]]/Table39[[#This Row],[LPN Hours]]</f>
        <v>0</v>
      </c>
      <c r="AA41" s="3">
        <v>7.0222222222222221</v>
      </c>
      <c r="AB41" s="3">
        <v>0</v>
      </c>
      <c r="AC41" s="4">
        <f>Table39[[#This Row],[LPN Admin Hours Contract]]/Table39[[#This Row],[LPN Admin Hours]]</f>
        <v>0</v>
      </c>
      <c r="AD41" s="3">
        <f>SUM(Table39[[#This Row],[CNA Hours]], Table39[[#This Row],[NA in Training Hours]], Table39[[#This Row],[Med Aide/Tech Hours]])</f>
        <v>70.982111111111109</v>
      </c>
      <c r="AE41" s="3">
        <f>SUM(Table39[[#This Row],[CNA Hours Contract]], Table39[[#This Row],[NA in Training Hours Contract]], Table39[[#This Row],[Med Aide/Tech Hours Contract]])</f>
        <v>0</v>
      </c>
      <c r="AF41" s="4">
        <f>Table39[[#This Row],[CNA/NA/Med Aide Contract Hours]]/Table39[[#This Row],[Total CNA, NA in Training, Med Aide/Tech Hours]]</f>
        <v>0</v>
      </c>
      <c r="AG41" s="3">
        <v>40.393555555555558</v>
      </c>
      <c r="AH41" s="3">
        <v>0</v>
      </c>
      <c r="AI41" s="4">
        <f>Table39[[#This Row],[CNA Hours Contract]]/Table39[[#This Row],[CNA Hours]]</f>
        <v>0</v>
      </c>
      <c r="AJ41" s="3">
        <v>23.560222222222219</v>
      </c>
      <c r="AK41" s="3">
        <v>0</v>
      </c>
      <c r="AL41" s="4">
        <f>Table39[[#This Row],[NA in Training Hours Contract]]/Table39[[#This Row],[NA in Training Hours]]</f>
        <v>0</v>
      </c>
      <c r="AM41" s="3">
        <v>7.0283333333333342</v>
      </c>
      <c r="AN41" s="3">
        <v>0</v>
      </c>
      <c r="AO41" s="4">
        <f>Table39[[#This Row],[Med Aide/Tech Hours Contract]]/Table39[[#This Row],[Med Aide/Tech Hours]]</f>
        <v>0</v>
      </c>
      <c r="AP41" s="1" t="s">
        <v>39</v>
      </c>
      <c r="AQ41" s="1">
        <v>4</v>
      </c>
    </row>
    <row r="42" spans="1:43" x14ac:dyDescent="0.2">
      <c r="A42" s="1" t="s">
        <v>273</v>
      </c>
      <c r="B42" s="1" t="s">
        <v>317</v>
      </c>
      <c r="C42" s="1" t="s">
        <v>613</v>
      </c>
      <c r="D42" s="1" t="s">
        <v>699</v>
      </c>
      <c r="E42" s="3">
        <v>152.1</v>
      </c>
      <c r="F42" s="3">
        <f t="shared" si="0"/>
        <v>651.80155555555552</v>
      </c>
      <c r="G42" s="3">
        <f>SUM(Table39[[#This Row],[RN Hours Contract (W/ Admin, DON)]], Table39[[#This Row],[LPN Contract Hours (w/ Admin)]], Table39[[#This Row],[CNA/NA/Med Aide Contract Hours]])</f>
        <v>4.0852222222222228</v>
      </c>
      <c r="H42" s="4">
        <f>Table39[[#This Row],[Total Contract Hours]]/Table39[[#This Row],[Total Hours Nurse Staffing]]</f>
        <v>6.2675858739555026E-3</v>
      </c>
      <c r="I42" s="3">
        <f>SUM(Table39[[#This Row],[RN Hours]], Table39[[#This Row],[RN Admin Hours]], Table39[[#This Row],[RN DON Hours]])</f>
        <v>82.031666666666666</v>
      </c>
      <c r="J42" s="3">
        <f t="shared" si="1"/>
        <v>1.4455555555555555</v>
      </c>
      <c r="K42" s="4">
        <f>Table39[[#This Row],[RN Hours Contract (W/ Admin, DON)]]/Table39[[#This Row],[RN Hours (w/ Admin, DON)]]</f>
        <v>1.7621921073840047E-2</v>
      </c>
      <c r="L42" s="3">
        <v>48.015333333333338</v>
      </c>
      <c r="M42" s="3">
        <v>0.2722222222222222</v>
      </c>
      <c r="N42" s="4">
        <f>Table39[[#This Row],[RN Hours Contract]]/Table39[[#This Row],[RN Hours]]</f>
        <v>5.6694852107428634E-3</v>
      </c>
      <c r="O42" s="3">
        <v>29.660777777777774</v>
      </c>
      <c r="P42" s="3">
        <v>1.1733333333333333</v>
      </c>
      <c r="Q42" s="4">
        <f>Table39[[#This Row],[RN Admin Hours Contract]]/Table39[[#This Row],[RN Admin Hours]]</f>
        <v>3.9558414217054326E-2</v>
      </c>
      <c r="R42" s="3">
        <v>4.3555555555555552</v>
      </c>
      <c r="S42" s="3">
        <v>0</v>
      </c>
      <c r="T42" s="4">
        <f>Table39[[#This Row],[RN DON Hours Contract]]/Table39[[#This Row],[RN DON Hours]]</f>
        <v>0</v>
      </c>
      <c r="U42" s="3">
        <f>SUM(Table39[[#This Row],[LPN Hours]], Table39[[#This Row],[LPN Admin Hours]])</f>
        <v>142.1812222222222</v>
      </c>
      <c r="V42" s="3">
        <f>Table39[[#This Row],[LPN Hours Contract]]+Table39[[#This Row],[LPN Admin Hours Contract]]</f>
        <v>0.55111111111111111</v>
      </c>
      <c r="W42" s="4">
        <f t="shared" si="2"/>
        <v>3.8761174119726709E-3</v>
      </c>
      <c r="X42" s="3">
        <v>112.02088888888888</v>
      </c>
      <c r="Y42" s="3">
        <v>0.53888888888888886</v>
      </c>
      <c r="Z42" s="4">
        <f>Table39[[#This Row],[LPN Hours Contract]]/Table39[[#This Row],[LPN Hours]]</f>
        <v>4.8106107194293129E-3</v>
      </c>
      <c r="AA42" s="3">
        <v>30.16033333333333</v>
      </c>
      <c r="AB42" s="3">
        <v>1.2222222222222223E-2</v>
      </c>
      <c r="AC42" s="4">
        <f>Table39[[#This Row],[LPN Admin Hours Contract]]/Table39[[#This Row],[LPN Admin Hours]]</f>
        <v>4.0524161610356506E-4</v>
      </c>
      <c r="AD42" s="3">
        <f>SUM(Table39[[#This Row],[CNA Hours]], Table39[[#This Row],[NA in Training Hours]], Table39[[#This Row],[Med Aide/Tech Hours]])</f>
        <v>427.58866666666665</v>
      </c>
      <c r="AE42" s="3">
        <f>SUM(Table39[[#This Row],[CNA Hours Contract]], Table39[[#This Row],[NA in Training Hours Contract]], Table39[[#This Row],[Med Aide/Tech Hours Contract]])</f>
        <v>2.0885555555555557</v>
      </c>
      <c r="AF42" s="4">
        <f>Table39[[#This Row],[CNA/NA/Med Aide Contract Hours]]/Table39[[#This Row],[Total CNA, NA in Training, Med Aide/Tech Hours]]</f>
        <v>4.8844969906176707E-3</v>
      </c>
      <c r="AG42" s="3">
        <v>370.17266666666666</v>
      </c>
      <c r="AH42" s="3">
        <v>2.0885555555555557</v>
      </c>
      <c r="AI42" s="4">
        <f>Table39[[#This Row],[CNA Hours Contract]]/Table39[[#This Row],[CNA Hours]]</f>
        <v>5.6421117592570921E-3</v>
      </c>
      <c r="AJ42" s="3">
        <v>32.58144444444445</v>
      </c>
      <c r="AK42" s="3">
        <v>0</v>
      </c>
      <c r="AL42" s="4">
        <f>Table39[[#This Row],[NA in Training Hours Contract]]/Table39[[#This Row],[NA in Training Hours]]</f>
        <v>0</v>
      </c>
      <c r="AM42" s="3">
        <v>24.834555555555553</v>
      </c>
      <c r="AN42" s="3">
        <v>0</v>
      </c>
      <c r="AO42" s="4">
        <f>Table39[[#This Row],[Med Aide/Tech Hours Contract]]/Table39[[#This Row],[Med Aide/Tech Hours]]</f>
        <v>0</v>
      </c>
      <c r="AP42" s="1" t="s">
        <v>40</v>
      </c>
      <c r="AQ42" s="1">
        <v>4</v>
      </c>
    </row>
    <row r="43" spans="1:43" x14ac:dyDescent="0.2">
      <c r="A43" s="1" t="s">
        <v>273</v>
      </c>
      <c r="B43" s="1" t="s">
        <v>318</v>
      </c>
      <c r="C43" s="1" t="s">
        <v>563</v>
      </c>
      <c r="D43" s="1" t="s">
        <v>694</v>
      </c>
      <c r="E43" s="3">
        <v>53.455555555555556</v>
      </c>
      <c r="F43" s="3">
        <f t="shared" si="0"/>
        <v>223.89133333333334</v>
      </c>
      <c r="G43" s="3">
        <f>SUM(Table39[[#This Row],[RN Hours Contract (W/ Admin, DON)]], Table39[[#This Row],[LPN Contract Hours (w/ Admin)]], Table39[[#This Row],[CNA/NA/Med Aide Contract Hours]])</f>
        <v>0</v>
      </c>
      <c r="H43" s="4">
        <f>Table39[[#This Row],[Total Contract Hours]]/Table39[[#This Row],[Total Hours Nurse Staffing]]</f>
        <v>0</v>
      </c>
      <c r="I43" s="3">
        <f>SUM(Table39[[#This Row],[RN Hours]], Table39[[#This Row],[RN Admin Hours]], Table39[[#This Row],[RN DON Hours]])</f>
        <v>50.522888888888886</v>
      </c>
      <c r="J43" s="3">
        <f t="shared" si="1"/>
        <v>0</v>
      </c>
      <c r="K43" s="4">
        <f>Table39[[#This Row],[RN Hours Contract (W/ Admin, DON)]]/Table39[[#This Row],[RN Hours (w/ Admin, DON)]]</f>
        <v>0</v>
      </c>
      <c r="L43" s="3">
        <v>30.340555555555557</v>
      </c>
      <c r="M43" s="3">
        <v>0</v>
      </c>
      <c r="N43" s="4">
        <f>Table39[[#This Row],[RN Hours Contract]]/Table39[[#This Row],[RN Hours]]</f>
        <v>0</v>
      </c>
      <c r="O43" s="3">
        <v>15.240666666666669</v>
      </c>
      <c r="P43" s="3">
        <v>0</v>
      </c>
      <c r="Q43" s="4">
        <f>Table39[[#This Row],[RN Admin Hours Contract]]/Table39[[#This Row],[RN Admin Hours]]</f>
        <v>0</v>
      </c>
      <c r="R43" s="3">
        <v>4.9416666666666664</v>
      </c>
      <c r="S43" s="3">
        <v>0</v>
      </c>
      <c r="T43" s="4">
        <f>Table39[[#This Row],[RN DON Hours Contract]]/Table39[[#This Row],[RN DON Hours]]</f>
        <v>0</v>
      </c>
      <c r="U43" s="3">
        <f>SUM(Table39[[#This Row],[LPN Hours]], Table39[[#This Row],[LPN Admin Hours]])</f>
        <v>41.966111111111111</v>
      </c>
      <c r="V43" s="3">
        <f>Table39[[#This Row],[LPN Hours Contract]]+Table39[[#This Row],[LPN Admin Hours Contract]]</f>
        <v>0</v>
      </c>
      <c r="W43" s="4">
        <f t="shared" si="2"/>
        <v>0</v>
      </c>
      <c r="X43" s="3">
        <v>38.286777777777779</v>
      </c>
      <c r="Y43" s="3">
        <v>0</v>
      </c>
      <c r="Z43" s="4">
        <f>Table39[[#This Row],[LPN Hours Contract]]/Table39[[#This Row],[LPN Hours]]</f>
        <v>0</v>
      </c>
      <c r="AA43" s="3">
        <v>3.6793333333333331</v>
      </c>
      <c r="AB43" s="3">
        <v>0</v>
      </c>
      <c r="AC43" s="4">
        <f>Table39[[#This Row],[LPN Admin Hours Contract]]/Table39[[#This Row],[LPN Admin Hours]]</f>
        <v>0</v>
      </c>
      <c r="AD43" s="3">
        <f>SUM(Table39[[#This Row],[CNA Hours]], Table39[[#This Row],[NA in Training Hours]], Table39[[#This Row],[Med Aide/Tech Hours]])</f>
        <v>131.40233333333333</v>
      </c>
      <c r="AE43" s="3">
        <f>SUM(Table39[[#This Row],[CNA Hours Contract]], Table39[[#This Row],[NA in Training Hours Contract]], Table39[[#This Row],[Med Aide/Tech Hours Contract]])</f>
        <v>0</v>
      </c>
      <c r="AF43" s="4">
        <f>Table39[[#This Row],[CNA/NA/Med Aide Contract Hours]]/Table39[[#This Row],[Total CNA, NA in Training, Med Aide/Tech Hours]]</f>
        <v>0</v>
      </c>
      <c r="AG43" s="3">
        <v>124.34366666666666</v>
      </c>
      <c r="AH43" s="3">
        <v>0</v>
      </c>
      <c r="AI43" s="4">
        <f>Table39[[#This Row],[CNA Hours Contract]]/Table39[[#This Row],[CNA Hours]]</f>
        <v>0</v>
      </c>
      <c r="AJ43" s="3">
        <v>0</v>
      </c>
      <c r="AK43" s="3">
        <v>0</v>
      </c>
      <c r="AL43" s="4">
        <v>0</v>
      </c>
      <c r="AM43" s="3">
        <v>7.0586666666666655</v>
      </c>
      <c r="AN43" s="3">
        <v>0</v>
      </c>
      <c r="AO43" s="4">
        <f>Table39[[#This Row],[Med Aide/Tech Hours Contract]]/Table39[[#This Row],[Med Aide/Tech Hours]]</f>
        <v>0</v>
      </c>
      <c r="AP43" s="1" t="s">
        <v>41</v>
      </c>
      <c r="AQ43" s="1">
        <v>4</v>
      </c>
    </row>
    <row r="44" spans="1:43" x14ac:dyDescent="0.2">
      <c r="A44" s="1" t="s">
        <v>273</v>
      </c>
      <c r="B44" s="1" t="s">
        <v>319</v>
      </c>
      <c r="C44" s="1" t="s">
        <v>563</v>
      </c>
      <c r="D44" s="1" t="s">
        <v>694</v>
      </c>
      <c r="E44" s="3">
        <v>84.75555555555556</v>
      </c>
      <c r="F44" s="3">
        <f t="shared" si="0"/>
        <v>333.57444444444445</v>
      </c>
      <c r="G44" s="3">
        <f>SUM(Table39[[#This Row],[RN Hours Contract (W/ Admin, DON)]], Table39[[#This Row],[LPN Contract Hours (w/ Admin)]], Table39[[#This Row],[CNA/NA/Med Aide Contract Hours]])</f>
        <v>40.969444444444449</v>
      </c>
      <c r="H44" s="4">
        <f>Table39[[#This Row],[Total Contract Hours]]/Table39[[#This Row],[Total Hours Nurse Staffing]]</f>
        <v>0.12281949389941277</v>
      </c>
      <c r="I44" s="3">
        <f>SUM(Table39[[#This Row],[RN Hours]], Table39[[#This Row],[RN Admin Hours]], Table39[[#This Row],[RN DON Hours]])</f>
        <v>56.44722222222223</v>
      </c>
      <c r="J44" s="3">
        <f t="shared" si="1"/>
        <v>4.0555555555555554</v>
      </c>
      <c r="K44" s="4">
        <f>Table39[[#This Row],[RN Hours Contract (W/ Admin, DON)]]/Table39[[#This Row],[RN Hours (w/ Admin, DON)]]</f>
        <v>7.1846857930219957E-2</v>
      </c>
      <c r="L44" s="3">
        <v>37.155555555555559</v>
      </c>
      <c r="M44" s="3">
        <v>4.0555555555555554</v>
      </c>
      <c r="N44" s="4">
        <f>Table39[[#This Row],[RN Hours Contract]]/Table39[[#This Row],[RN Hours]]</f>
        <v>0.10915071770334926</v>
      </c>
      <c r="O44" s="3">
        <v>14.583333333333334</v>
      </c>
      <c r="P44" s="3">
        <v>0</v>
      </c>
      <c r="Q44" s="4">
        <f>Table39[[#This Row],[RN Admin Hours Contract]]/Table39[[#This Row],[RN Admin Hours]]</f>
        <v>0</v>
      </c>
      <c r="R44" s="3">
        <v>4.708333333333333</v>
      </c>
      <c r="S44" s="3">
        <v>0</v>
      </c>
      <c r="T44" s="4">
        <f>Table39[[#This Row],[RN DON Hours Contract]]/Table39[[#This Row],[RN DON Hours]]</f>
        <v>0</v>
      </c>
      <c r="U44" s="3">
        <f>SUM(Table39[[#This Row],[LPN Hours]], Table39[[#This Row],[LPN Admin Hours]])</f>
        <v>73.580555555555549</v>
      </c>
      <c r="V44" s="3">
        <f>Table39[[#This Row],[LPN Hours Contract]]+Table39[[#This Row],[LPN Admin Hours Contract]]</f>
        <v>6.427777777777778</v>
      </c>
      <c r="W44" s="4">
        <f t="shared" si="2"/>
        <v>8.7357016119898837E-2</v>
      </c>
      <c r="X44" s="3">
        <v>64.016666666666666</v>
      </c>
      <c r="Y44" s="3">
        <v>6.427777777777778</v>
      </c>
      <c r="Z44" s="4">
        <f>Table39[[#This Row],[LPN Hours Contract]]/Table39[[#This Row],[LPN Hours]]</f>
        <v>0.10040787989238914</v>
      </c>
      <c r="AA44" s="3">
        <v>9.5638888888888882</v>
      </c>
      <c r="AB44" s="3">
        <v>0</v>
      </c>
      <c r="AC44" s="4">
        <f>Table39[[#This Row],[LPN Admin Hours Contract]]/Table39[[#This Row],[LPN Admin Hours]]</f>
        <v>0</v>
      </c>
      <c r="AD44" s="3">
        <f>SUM(Table39[[#This Row],[CNA Hours]], Table39[[#This Row],[NA in Training Hours]], Table39[[#This Row],[Med Aide/Tech Hours]])</f>
        <v>203.54666666666668</v>
      </c>
      <c r="AE44" s="3">
        <f>SUM(Table39[[#This Row],[CNA Hours Contract]], Table39[[#This Row],[NA in Training Hours Contract]], Table39[[#This Row],[Med Aide/Tech Hours Contract]])</f>
        <v>30.486111111111111</v>
      </c>
      <c r="AF44" s="4">
        <f>Table39[[#This Row],[CNA/NA/Med Aide Contract Hours]]/Table39[[#This Row],[Total CNA, NA in Training, Med Aide/Tech Hours]]</f>
        <v>0.14977455347395083</v>
      </c>
      <c r="AG44" s="3">
        <v>161.39666666666668</v>
      </c>
      <c r="AH44" s="3">
        <v>26.263888888888889</v>
      </c>
      <c r="AI44" s="4">
        <f>Table39[[#This Row],[CNA Hours Contract]]/Table39[[#This Row],[CNA Hours]]</f>
        <v>0.16272881857672952</v>
      </c>
      <c r="AJ44" s="3">
        <v>0</v>
      </c>
      <c r="AK44" s="3">
        <v>0</v>
      </c>
      <c r="AL44" s="4">
        <v>0</v>
      </c>
      <c r="AM44" s="3">
        <v>42.15</v>
      </c>
      <c r="AN44" s="3">
        <v>4.2222222222222223</v>
      </c>
      <c r="AO44" s="4">
        <f>Table39[[#This Row],[Med Aide/Tech Hours Contract]]/Table39[[#This Row],[Med Aide/Tech Hours]]</f>
        <v>0.10017134572294716</v>
      </c>
      <c r="AP44" s="1" t="s">
        <v>42</v>
      </c>
      <c r="AQ44" s="1">
        <v>4</v>
      </c>
    </row>
    <row r="45" spans="1:43" x14ac:dyDescent="0.2">
      <c r="A45" s="1" t="s">
        <v>273</v>
      </c>
      <c r="B45" s="1" t="s">
        <v>320</v>
      </c>
      <c r="C45" s="1" t="s">
        <v>563</v>
      </c>
      <c r="D45" s="1" t="s">
        <v>694</v>
      </c>
      <c r="E45" s="3">
        <v>98</v>
      </c>
      <c r="F45" s="3">
        <f t="shared" si="0"/>
        <v>542.38166666666666</v>
      </c>
      <c r="G45" s="3">
        <f>SUM(Table39[[#This Row],[RN Hours Contract (W/ Admin, DON)]], Table39[[#This Row],[LPN Contract Hours (w/ Admin)]], Table39[[#This Row],[CNA/NA/Med Aide Contract Hours]])</f>
        <v>17.506777777777778</v>
      </c>
      <c r="H45" s="4">
        <f>Table39[[#This Row],[Total Contract Hours]]/Table39[[#This Row],[Total Hours Nurse Staffing]]</f>
        <v>3.2277598697923869E-2</v>
      </c>
      <c r="I45" s="3">
        <f>SUM(Table39[[#This Row],[RN Hours]], Table39[[#This Row],[RN Admin Hours]], Table39[[#This Row],[RN DON Hours]])</f>
        <v>57.872</v>
      </c>
      <c r="J45" s="3">
        <f t="shared" si="1"/>
        <v>3.8655555555555554</v>
      </c>
      <c r="K45" s="4">
        <f>Table39[[#This Row],[RN Hours Contract (W/ Admin, DON)]]/Table39[[#This Row],[RN Hours (w/ Admin, DON)]]</f>
        <v>6.6794919055079408E-2</v>
      </c>
      <c r="L45" s="3">
        <v>35.827555555555556</v>
      </c>
      <c r="M45" s="3">
        <v>3.8655555555555554</v>
      </c>
      <c r="N45" s="4">
        <f>Table39[[#This Row],[RN Hours Contract]]/Table39[[#This Row],[RN Hours]]</f>
        <v>0.10789336575199722</v>
      </c>
      <c r="O45" s="3">
        <v>16.355555555555554</v>
      </c>
      <c r="P45" s="3">
        <v>0</v>
      </c>
      <c r="Q45" s="4">
        <f>Table39[[#This Row],[RN Admin Hours Contract]]/Table39[[#This Row],[RN Admin Hours]]</f>
        <v>0</v>
      </c>
      <c r="R45" s="3">
        <v>5.6888888888888891</v>
      </c>
      <c r="S45" s="3">
        <v>0</v>
      </c>
      <c r="T45" s="4">
        <f>Table39[[#This Row],[RN DON Hours Contract]]/Table39[[#This Row],[RN DON Hours]]</f>
        <v>0</v>
      </c>
      <c r="U45" s="3">
        <f>SUM(Table39[[#This Row],[LPN Hours]], Table39[[#This Row],[LPN Admin Hours]])</f>
        <v>199.4061111111111</v>
      </c>
      <c r="V45" s="3">
        <f>Table39[[#This Row],[LPN Hours Contract]]+Table39[[#This Row],[LPN Admin Hours Contract]]</f>
        <v>5.2839999999999998</v>
      </c>
      <c r="W45" s="4">
        <f t="shared" si="2"/>
        <v>2.6498686377047401E-2</v>
      </c>
      <c r="X45" s="3">
        <v>183.23666666666665</v>
      </c>
      <c r="Y45" s="3">
        <v>5.2839999999999998</v>
      </c>
      <c r="Z45" s="4">
        <f>Table39[[#This Row],[LPN Hours Contract]]/Table39[[#This Row],[LPN Hours]]</f>
        <v>2.8837023157664954E-2</v>
      </c>
      <c r="AA45" s="3">
        <v>16.169444444444444</v>
      </c>
      <c r="AB45" s="3">
        <v>0</v>
      </c>
      <c r="AC45" s="4">
        <f>Table39[[#This Row],[LPN Admin Hours Contract]]/Table39[[#This Row],[LPN Admin Hours]]</f>
        <v>0</v>
      </c>
      <c r="AD45" s="3">
        <f>SUM(Table39[[#This Row],[CNA Hours]], Table39[[#This Row],[NA in Training Hours]], Table39[[#This Row],[Med Aide/Tech Hours]])</f>
        <v>285.10355555555554</v>
      </c>
      <c r="AE45" s="3">
        <f>SUM(Table39[[#This Row],[CNA Hours Contract]], Table39[[#This Row],[NA in Training Hours Contract]], Table39[[#This Row],[Med Aide/Tech Hours Contract]])</f>
        <v>8.3572222222222212</v>
      </c>
      <c r="AF45" s="4">
        <f>Table39[[#This Row],[CNA/NA/Med Aide Contract Hours]]/Table39[[#This Row],[Total CNA, NA in Training, Med Aide/Tech Hours]]</f>
        <v>2.9312935806560733E-2</v>
      </c>
      <c r="AG45" s="3">
        <v>221.00200000000001</v>
      </c>
      <c r="AH45" s="3">
        <v>8.3572222222222212</v>
      </c>
      <c r="AI45" s="4">
        <f>Table39[[#This Row],[CNA Hours Contract]]/Table39[[#This Row],[CNA Hours]]</f>
        <v>3.7815142949938103E-2</v>
      </c>
      <c r="AJ45" s="3">
        <v>18.046111111111113</v>
      </c>
      <c r="AK45" s="3">
        <v>0</v>
      </c>
      <c r="AL45" s="4">
        <f>Table39[[#This Row],[NA in Training Hours Contract]]/Table39[[#This Row],[NA in Training Hours]]</f>
        <v>0</v>
      </c>
      <c r="AM45" s="3">
        <v>46.055444444444433</v>
      </c>
      <c r="AN45" s="3">
        <v>0</v>
      </c>
      <c r="AO45" s="4">
        <f>Table39[[#This Row],[Med Aide/Tech Hours Contract]]/Table39[[#This Row],[Med Aide/Tech Hours]]</f>
        <v>0</v>
      </c>
      <c r="AP45" s="1" t="s">
        <v>43</v>
      </c>
      <c r="AQ45" s="1">
        <v>4</v>
      </c>
    </row>
    <row r="46" spans="1:43" x14ac:dyDescent="0.2">
      <c r="A46" s="1" t="s">
        <v>273</v>
      </c>
      <c r="B46" s="1" t="s">
        <v>321</v>
      </c>
      <c r="C46" s="1" t="s">
        <v>566</v>
      </c>
      <c r="D46" s="1" t="s">
        <v>743</v>
      </c>
      <c r="E46" s="3">
        <v>60.444444444444443</v>
      </c>
      <c r="F46" s="3">
        <f t="shared" si="0"/>
        <v>219.40455555555556</v>
      </c>
      <c r="G46" s="3">
        <f>SUM(Table39[[#This Row],[RN Hours Contract (W/ Admin, DON)]], Table39[[#This Row],[LPN Contract Hours (w/ Admin)]], Table39[[#This Row],[CNA/NA/Med Aide Contract Hours]])</f>
        <v>0</v>
      </c>
      <c r="H46" s="4">
        <f>Table39[[#This Row],[Total Contract Hours]]/Table39[[#This Row],[Total Hours Nurse Staffing]]</f>
        <v>0</v>
      </c>
      <c r="I46" s="3">
        <f>SUM(Table39[[#This Row],[RN Hours]], Table39[[#This Row],[RN Admin Hours]], Table39[[#This Row],[RN DON Hours]])</f>
        <v>40.227888888888891</v>
      </c>
      <c r="J46" s="3">
        <f t="shared" si="1"/>
        <v>0</v>
      </c>
      <c r="K46" s="4">
        <f>Table39[[#This Row],[RN Hours Contract (W/ Admin, DON)]]/Table39[[#This Row],[RN Hours (w/ Admin, DON)]]</f>
        <v>0</v>
      </c>
      <c r="L46" s="3">
        <v>20.732777777777777</v>
      </c>
      <c r="M46" s="3">
        <v>0</v>
      </c>
      <c r="N46" s="4">
        <f>Table39[[#This Row],[RN Hours Contract]]/Table39[[#This Row],[RN Hours]]</f>
        <v>0</v>
      </c>
      <c r="O46" s="3">
        <v>13.884444444444446</v>
      </c>
      <c r="P46" s="3">
        <v>0</v>
      </c>
      <c r="Q46" s="4">
        <f>Table39[[#This Row],[RN Admin Hours Contract]]/Table39[[#This Row],[RN Admin Hours]]</f>
        <v>0</v>
      </c>
      <c r="R46" s="3">
        <v>5.6106666666666669</v>
      </c>
      <c r="S46" s="3">
        <v>0</v>
      </c>
      <c r="T46" s="4">
        <f>Table39[[#This Row],[RN DON Hours Contract]]/Table39[[#This Row],[RN DON Hours]]</f>
        <v>0</v>
      </c>
      <c r="U46" s="3">
        <f>SUM(Table39[[#This Row],[LPN Hours]], Table39[[#This Row],[LPN Admin Hours]])</f>
        <v>35.575555555555553</v>
      </c>
      <c r="V46" s="3">
        <f>Table39[[#This Row],[LPN Hours Contract]]+Table39[[#This Row],[LPN Admin Hours Contract]]</f>
        <v>0</v>
      </c>
      <c r="W46" s="4">
        <f t="shared" si="2"/>
        <v>0</v>
      </c>
      <c r="X46" s="3">
        <v>34.256</v>
      </c>
      <c r="Y46" s="3">
        <v>0</v>
      </c>
      <c r="Z46" s="4">
        <f>Table39[[#This Row],[LPN Hours Contract]]/Table39[[#This Row],[LPN Hours]]</f>
        <v>0</v>
      </c>
      <c r="AA46" s="3">
        <v>1.3195555555555554</v>
      </c>
      <c r="AB46" s="3">
        <v>0</v>
      </c>
      <c r="AC46" s="4">
        <f>Table39[[#This Row],[LPN Admin Hours Contract]]/Table39[[#This Row],[LPN Admin Hours]]</f>
        <v>0</v>
      </c>
      <c r="AD46" s="3">
        <f>SUM(Table39[[#This Row],[CNA Hours]], Table39[[#This Row],[NA in Training Hours]], Table39[[#This Row],[Med Aide/Tech Hours]])</f>
        <v>143.60111111111112</v>
      </c>
      <c r="AE46" s="3">
        <f>SUM(Table39[[#This Row],[CNA Hours Contract]], Table39[[#This Row],[NA in Training Hours Contract]], Table39[[#This Row],[Med Aide/Tech Hours Contract]])</f>
        <v>0</v>
      </c>
      <c r="AF46" s="4">
        <f>Table39[[#This Row],[CNA/NA/Med Aide Contract Hours]]/Table39[[#This Row],[Total CNA, NA in Training, Med Aide/Tech Hours]]</f>
        <v>0</v>
      </c>
      <c r="AG46" s="3">
        <v>103.17233333333334</v>
      </c>
      <c r="AH46" s="3">
        <v>0</v>
      </c>
      <c r="AI46" s="4">
        <f>Table39[[#This Row],[CNA Hours Contract]]/Table39[[#This Row],[CNA Hours]]</f>
        <v>0</v>
      </c>
      <c r="AJ46" s="3">
        <v>29.091444444444441</v>
      </c>
      <c r="AK46" s="3">
        <v>0</v>
      </c>
      <c r="AL46" s="4">
        <f>Table39[[#This Row],[NA in Training Hours Contract]]/Table39[[#This Row],[NA in Training Hours]]</f>
        <v>0</v>
      </c>
      <c r="AM46" s="3">
        <v>11.337333333333335</v>
      </c>
      <c r="AN46" s="3">
        <v>0</v>
      </c>
      <c r="AO46" s="4">
        <f>Table39[[#This Row],[Med Aide/Tech Hours Contract]]/Table39[[#This Row],[Med Aide/Tech Hours]]</f>
        <v>0</v>
      </c>
      <c r="AP46" s="1" t="s">
        <v>44</v>
      </c>
      <c r="AQ46" s="1">
        <v>4</v>
      </c>
    </row>
    <row r="47" spans="1:43" x14ac:dyDescent="0.2">
      <c r="A47" s="1" t="s">
        <v>273</v>
      </c>
      <c r="B47" s="1" t="s">
        <v>322</v>
      </c>
      <c r="C47" s="1" t="s">
        <v>614</v>
      </c>
      <c r="D47" s="1" t="s">
        <v>767</v>
      </c>
      <c r="E47" s="3">
        <v>61.81111111111111</v>
      </c>
      <c r="F47" s="3">
        <f t="shared" si="0"/>
        <v>211.36722222222221</v>
      </c>
      <c r="G47" s="3">
        <f>SUM(Table39[[#This Row],[RN Hours Contract (W/ Admin, DON)]], Table39[[#This Row],[LPN Contract Hours (w/ Admin)]], Table39[[#This Row],[CNA/NA/Med Aide Contract Hours]])</f>
        <v>0</v>
      </c>
      <c r="H47" s="4">
        <f>Table39[[#This Row],[Total Contract Hours]]/Table39[[#This Row],[Total Hours Nurse Staffing]]</f>
        <v>0</v>
      </c>
      <c r="I47" s="3">
        <f>SUM(Table39[[#This Row],[RN Hours]], Table39[[#This Row],[RN Admin Hours]], Table39[[#This Row],[RN DON Hours]])</f>
        <v>32.932000000000002</v>
      </c>
      <c r="J47" s="3">
        <f t="shared" si="1"/>
        <v>0</v>
      </c>
      <c r="K47" s="4">
        <f>Table39[[#This Row],[RN Hours Contract (W/ Admin, DON)]]/Table39[[#This Row],[RN Hours (w/ Admin, DON)]]</f>
        <v>0</v>
      </c>
      <c r="L47" s="3">
        <v>11.69211111111111</v>
      </c>
      <c r="M47" s="3">
        <v>0</v>
      </c>
      <c r="N47" s="4">
        <f>Table39[[#This Row],[RN Hours Contract]]/Table39[[#This Row],[RN Hours]]</f>
        <v>0</v>
      </c>
      <c r="O47" s="3">
        <v>15.524000000000001</v>
      </c>
      <c r="P47" s="3">
        <v>0</v>
      </c>
      <c r="Q47" s="4">
        <f>Table39[[#This Row],[RN Admin Hours Contract]]/Table39[[#This Row],[RN Admin Hours]]</f>
        <v>0</v>
      </c>
      <c r="R47" s="3">
        <v>5.7158888888888892</v>
      </c>
      <c r="S47" s="3">
        <v>0</v>
      </c>
      <c r="T47" s="4">
        <f>Table39[[#This Row],[RN DON Hours Contract]]/Table39[[#This Row],[RN DON Hours]]</f>
        <v>0</v>
      </c>
      <c r="U47" s="3">
        <f>SUM(Table39[[#This Row],[LPN Hours]], Table39[[#This Row],[LPN Admin Hours]])</f>
        <v>77.321555555555548</v>
      </c>
      <c r="V47" s="3">
        <f>Table39[[#This Row],[LPN Hours Contract]]+Table39[[#This Row],[LPN Admin Hours Contract]]</f>
        <v>0</v>
      </c>
      <c r="W47" s="4">
        <f t="shared" si="2"/>
        <v>0</v>
      </c>
      <c r="X47" s="3">
        <v>72.191222222222223</v>
      </c>
      <c r="Y47" s="3">
        <v>0</v>
      </c>
      <c r="Z47" s="4">
        <f>Table39[[#This Row],[LPN Hours Contract]]/Table39[[#This Row],[LPN Hours]]</f>
        <v>0</v>
      </c>
      <c r="AA47" s="3">
        <v>5.1303333333333319</v>
      </c>
      <c r="AB47" s="3">
        <v>0</v>
      </c>
      <c r="AC47" s="4">
        <f>Table39[[#This Row],[LPN Admin Hours Contract]]/Table39[[#This Row],[LPN Admin Hours]]</f>
        <v>0</v>
      </c>
      <c r="AD47" s="3">
        <f>SUM(Table39[[#This Row],[CNA Hours]], Table39[[#This Row],[NA in Training Hours]], Table39[[#This Row],[Med Aide/Tech Hours]])</f>
        <v>101.11366666666666</v>
      </c>
      <c r="AE47" s="3">
        <f>SUM(Table39[[#This Row],[CNA Hours Contract]], Table39[[#This Row],[NA in Training Hours Contract]], Table39[[#This Row],[Med Aide/Tech Hours Contract]])</f>
        <v>0</v>
      </c>
      <c r="AF47" s="4">
        <f>Table39[[#This Row],[CNA/NA/Med Aide Contract Hours]]/Table39[[#This Row],[Total CNA, NA in Training, Med Aide/Tech Hours]]</f>
        <v>0</v>
      </c>
      <c r="AG47" s="3">
        <v>101.11366666666666</v>
      </c>
      <c r="AH47" s="3">
        <v>0</v>
      </c>
      <c r="AI47" s="4">
        <f>Table39[[#This Row],[CNA Hours Contract]]/Table39[[#This Row],[CNA Hours]]</f>
        <v>0</v>
      </c>
      <c r="AJ47" s="3">
        <v>0</v>
      </c>
      <c r="AK47" s="3">
        <v>0</v>
      </c>
      <c r="AL47" s="4">
        <v>0</v>
      </c>
      <c r="AM47" s="3">
        <v>0</v>
      </c>
      <c r="AN47" s="3">
        <v>0</v>
      </c>
      <c r="AO47" s="4">
        <v>0</v>
      </c>
      <c r="AP47" s="1" t="s">
        <v>45</v>
      </c>
      <c r="AQ47" s="1">
        <v>4</v>
      </c>
    </row>
    <row r="48" spans="1:43" x14ac:dyDescent="0.2">
      <c r="A48" s="1" t="s">
        <v>273</v>
      </c>
      <c r="B48" s="1" t="s">
        <v>323</v>
      </c>
      <c r="C48" s="1" t="s">
        <v>602</v>
      </c>
      <c r="D48" s="1" t="s">
        <v>706</v>
      </c>
      <c r="E48" s="3">
        <v>117.35555555555555</v>
      </c>
      <c r="F48" s="3">
        <f t="shared" si="0"/>
        <v>470.08433333333335</v>
      </c>
      <c r="G48" s="3">
        <f>SUM(Table39[[#This Row],[RN Hours Contract (W/ Admin, DON)]], Table39[[#This Row],[LPN Contract Hours (w/ Admin)]], Table39[[#This Row],[CNA/NA/Med Aide Contract Hours]])</f>
        <v>75.267666666666685</v>
      </c>
      <c r="H48" s="4">
        <f>Table39[[#This Row],[Total Contract Hours]]/Table39[[#This Row],[Total Hours Nurse Staffing]]</f>
        <v>0.16011524173322095</v>
      </c>
      <c r="I48" s="3">
        <f>SUM(Table39[[#This Row],[RN Hours]], Table39[[#This Row],[RN Admin Hours]], Table39[[#This Row],[RN DON Hours]])</f>
        <v>47.675222222222217</v>
      </c>
      <c r="J48" s="3">
        <f t="shared" si="1"/>
        <v>19.176666666666669</v>
      </c>
      <c r="K48" s="4">
        <f>Table39[[#This Row],[RN Hours Contract (W/ Admin, DON)]]/Table39[[#This Row],[RN Hours (w/ Admin, DON)]]</f>
        <v>0.40223549619299109</v>
      </c>
      <c r="L48" s="3">
        <v>42.473333333333329</v>
      </c>
      <c r="M48" s="3">
        <v>19.176666666666669</v>
      </c>
      <c r="N48" s="4">
        <f>Table39[[#This Row],[RN Hours Contract]]/Table39[[#This Row],[RN Hours]]</f>
        <v>0.45149897975200137</v>
      </c>
      <c r="O48" s="3">
        <v>5.2018888888888899</v>
      </c>
      <c r="P48" s="3">
        <v>0</v>
      </c>
      <c r="Q48" s="4">
        <f>Table39[[#This Row],[RN Admin Hours Contract]]/Table39[[#This Row],[RN Admin Hours]]</f>
        <v>0</v>
      </c>
      <c r="R48" s="3">
        <v>0</v>
      </c>
      <c r="S48" s="3">
        <v>0</v>
      </c>
      <c r="T48" s="4">
        <v>0</v>
      </c>
      <c r="U48" s="3">
        <f>SUM(Table39[[#This Row],[LPN Hours]], Table39[[#This Row],[LPN Admin Hours]])</f>
        <v>148.32755555555556</v>
      </c>
      <c r="V48" s="3">
        <f>Table39[[#This Row],[LPN Hours Contract]]+Table39[[#This Row],[LPN Admin Hours Contract]]</f>
        <v>31.804666666666673</v>
      </c>
      <c r="W48" s="4">
        <f t="shared" si="2"/>
        <v>0.21442183515762414</v>
      </c>
      <c r="X48" s="3">
        <v>128.81833333333333</v>
      </c>
      <c r="Y48" s="3">
        <v>31.804666666666673</v>
      </c>
      <c r="Z48" s="4">
        <f>Table39[[#This Row],[LPN Hours Contract]]/Table39[[#This Row],[LPN Hours]]</f>
        <v>0.24689549882910047</v>
      </c>
      <c r="AA48" s="3">
        <v>19.509222222222224</v>
      </c>
      <c r="AB48" s="3">
        <v>0</v>
      </c>
      <c r="AC48" s="4">
        <f>Table39[[#This Row],[LPN Admin Hours Contract]]/Table39[[#This Row],[LPN Admin Hours]]</f>
        <v>0</v>
      </c>
      <c r="AD48" s="3">
        <f>SUM(Table39[[#This Row],[CNA Hours]], Table39[[#This Row],[NA in Training Hours]], Table39[[#This Row],[Med Aide/Tech Hours]])</f>
        <v>274.08155555555555</v>
      </c>
      <c r="AE48" s="3">
        <f>SUM(Table39[[#This Row],[CNA Hours Contract]], Table39[[#This Row],[NA in Training Hours Contract]], Table39[[#This Row],[Med Aide/Tech Hours Contract]])</f>
        <v>24.286333333333339</v>
      </c>
      <c r="AF48" s="4">
        <f>Table39[[#This Row],[CNA/NA/Med Aide Contract Hours]]/Table39[[#This Row],[Total CNA, NA in Training, Med Aide/Tech Hours]]</f>
        <v>8.8609878487100779E-2</v>
      </c>
      <c r="AG48" s="3">
        <v>254.05044444444445</v>
      </c>
      <c r="AH48" s="3">
        <v>24.286333333333339</v>
      </c>
      <c r="AI48" s="4">
        <f>Table39[[#This Row],[CNA Hours Contract]]/Table39[[#This Row],[CNA Hours]]</f>
        <v>9.5596500082660768E-2</v>
      </c>
      <c r="AJ48" s="3">
        <v>2.5477777777777777</v>
      </c>
      <c r="AK48" s="3">
        <v>0</v>
      </c>
      <c r="AL48" s="4">
        <f>Table39[[#This Row],[NA in Training Hours Contract]]/Table39[[#This Row],[NA in Training Hours]]</f>
        <v>0</v>
      </c>
      <c r="AM48" s="3">
        <v>17.483333333333327</v>
      </c>
      <c r="AN48" s="3">
        <v>0</v>
      </c>
      <c r="AO48" s="4">
        <f>Table39[[#This Row],[Med Aide/Tech Hours Contract]]/Table39[[#This Row],[Med Aide/Tech Hours]]</f>
        <v>0</v>
      </c>
      <c r="AP48" s="1" t="s">
        <v>46</v>
      </c>
      <c r="AQ48" s="1">
        <v>4</v>
      </c>
    </row>
    <row r="49" spans="1:43" x14ac:dyDescent="0.2">
      <c r="A49" s="1" t="s">
        <v>273</v>
      </c>
      <c r="B49" s="1" t="s">
        <v>324</v>
      </c>
      <c r="C49" s="1" t="s">
        <v>615</v>
      </c>
      <c r="D49" s="1" t="s">
        <v>748</v>
      </c>
      <c r="E49" s="3">
        <v>43.077777777777776</v>
      </c>
      <c r="F49" s="3">
        <f t="shared" si="0"/>
        <v>184.93122222222223</v>
      </c>
      <c r="G49" s="3">
        <f>SUM(Table39[[#This Row],[RN Hours Contract (W/ Admin, DON)]], Table39[[#This Row],[LPN Contract Hours (w/ Admin)]], Table39[[#This Row],[CNA/NA/Med Aide Contract Hours]])</f>
        <v>0</v>
      </c>
      <c r="H49" s="4">
        <f>Table39[[#This Row],[Total Contract Hours]]/Table39[[#This Row],[Total Hours Nurse Staffing]]</f>
        <v>0</v>
      </c>
      <c r="I49" s="3">
        <f>SUM(Table39[[#This Row],[RN Hours]], Table39[[#This Row],[RN Admin Hours]], Table39[[#This Row],[RN DON Hours]])</f>
        <v>52.154444444444444</v>
      </c>
      <c r="J49" s="3">
        <f t="shared" ref="J49:J112" si="3">SUM(M49,P49,S49)</f>
        <v>0</v>
      </c>
      <c r="K49" s="4">
        <f>Table39[[#This Row],[RN Hours Contract (W/ Admin, DON)]]/Table39[[#This Row],[RN Hours (w/ Admin, DON)]]</f>
        <v>0</v>
      </c>
      <c r="L49" s="3">
        <v>41.932444444444442</v>
      </c>
      <c r="M49" s="3">
        <v>0</v>
      </c>
      <c r="N49" s="4">
        <f>Table39[[#This Row],[RN Hours Contract]]/Table39[[#This Row],[RN Hours]]</f>
        <v>0</v>
      </c>
      <c r="O49" s="3">
        <v>6.0553333333333335</v>
      </c>
      <c r="P49" s="3">
        <v>0</v>
      </c>
      <c r="Q49" s="4">
        <f>Table39[[#This Row],[RN Admin Hours Contract]]/Table39[[#This Row],[RN Admin Hours]]</f>
        <v>0</v>
      </c>
      <c r="R49" s="3">
        <v>4.166666666666667</v>
      </c>
      <c r="S49" s="3">
        <v>0</v>
      </c>
      <c r="T49" s="4">
        <f>Table39[[#This Row],[RN DON Hours Contract]]/Table39[[#This Row],[RN DON Hours]]</f>
        <v>0</v>
      </c>
      <c r="U49" s="3">
        <f>SUM(Table39[[#This Row],[LPN Hours]], Table39[[#This Row],[LPN Admin Hours]])</f>
        <v>37.454222222222221</v>
      </c>
      <c r="V49" s="3">
        <f>Table39[[#This Row],[LPN Hours Contract]]+Table39[[#This Row],[LPN Admin Hours Contract]]</f>
        <v>0</v>
      </c>
      <c r="W49" s="4">
        <f t="shared" ref="W49:W112" si="4">V49/U49</f>
        <v>0</v>
      </c>
      <c r="X49" s="3">
        <v>25.804111111111109</v>
      </c>
      <c r="Y49" s="3">
        <v>0</v>
      </c>
      <c r="Z49" s="4">
        <f>Table39[[#This Row],[LPN Hours Contract]]/Table39[[#This Row],[LPN Hours]]</f>
        <v>0</v>
      </c>
      <c r="AA49" s="3">
        <v>11.65011111111111</v>
      </c>
      <c r="AB49" s="3">
        <v>0</v>
      </c>
      <c r="AC49" s="4">
        <f>Table39[[#This Row],[LPN Admin Hours Contract]]/Table39[[#This Row],[LPN Admin Hours]]</f>
        <v>0</v>
      </c>
      <c r="AD49" s="3">
        <f>SUM(Table39[[#This Row],[CNA Hours]], Table39[[#This Row],[NA in Training Hours]], Table39[[#This Row],[Med Aide/Tech Hours]])</f>
        <v>95.322555555555567</v>
      </c>
      <c r="AE49" s="3">
        <f>SUM(Table39[[#This Row],[CNA Hours Contract]], Table39[[#This Row],[NA in Training Hours Contract]], Table39[[#This Row],[Med Aide/Tech Hours Contract]])</f>
        <v>0</v>
      </c>
      <c r="AF49" s="4">
        <f>Table39[[#This Row],[CNA/NA/Med Aide Contract Hours]]/Table39[[#This Row],[Total CNA, NA in Training, Med Aide/Tech Hours]]</f>
        <v>0</v>
      </c>
      <c r="AG49" s="3">
        <v>80.049444444444447</v>
      </c>
      <c r="AH49" s="3">
        <v>0</v>
      </c>
      <c r="AI49" s="4">
        <f>Table39[[#This Row],[CNA Hours Contract]]/Table39[[#This Row],[CNA Hours]]</f>
        <v>0</v>
      </c>
      <c r="AJ49" s="3">
        <v>0</v>
      </c>
      <c r="AK49" s="3">
        <v>0</v>
      </c>
      <c r="AL49" s="4">
        <v>0</v>
      </c>
      <c r="AM49" s="3">
        <v>15.273111111111113</v>
      </c>
      <c r="AN49" s="3">
        <v>0</v>
      </c>
      <c r="AO49" s="4">
        <f>Table39[[#This Row],[Med Aide/Tech Hours Contract]]/Table39[[#This Row],[Med Aide/Tech Hours]]</f>
        <v>0</v>
      </c>
      <c r="AP49" s="1" t="s">
        <v>47</v>
      </c>
      <c r="AQ49" s="1">
        <v>4</v>
      </c>
    </row>
    <row r="50" spans="1:43" x14ac:dyDescent="0.2">
      <c r="A50" s="1" t="s">
        <v>273</v>
      </c>
      <c r="B50" s="1" t="s">
        <v>325</v>
      </c>
      <c r="C50" s="1" t="s">
        <v>582</v>
      </c>
      <c r="D50" s="1" t="s">
        <v>718</v>
      </c>
      <c r="E50" s="3">
        <v>122.12222222222222</v>
      </c>
      <c r="F50" s="3">
        <f t="shared" si="0"/>
        <v>486.85366666666664</v>
      </c>
      <c r="G50" s="3">
        <f>SUM(Table39[[#This Row],[RN Hours Contract (W/ Admin, DON)]], Table39[[#This Row],[LPN Contract Hours (w/ Admin)]], Table39[[#This Row],[CNA/NA/Med Aide Contract Hours]])</f>
        <v>2.2222222222222223E-2</v>
      </c>
      <c r="H50" s="4">
        <f>Table39[[#This Row],[Total Contract Hours]]/Table39[[#This Row],[Total Hours Nurse Staffing]]</f>
        <v>4.5644561690108574E-5</v>
      </c>
      <c r="I50" s="3">
        <f>SUM(Table39[[#This Row],[RN Hours]], Table39[[#This Row],[RN Admin Hours]], Table39[[#This Row],[RN DON Hours]])</f>
        <v>119.37899999999999</v>
      </c>
      <c r="J50" s="3">
        <f t="shared" si="3"/>
        <v>2.2222222222222223E-2</v>
      </c>
      <c r="K50" s="4">
        <f>Table39[[#This Row],[RN Hours Contract (W/ Admin, DON)]]/Table39[[#This Row],[RN Hours (w/ Admin, DON)]]</f>
        <v>1.8614850369179023E-4</v>
      </c>
      <c r="L50" s="3">
        <v>71.072999999999993</v>
      </c>
      <c r="M50" s="3">
        <v>2.2222222222222223E-2</v>
      </c>
      <c r="N50" s="4">
        <f>Table39[[#This Row],[RN Hours Contract]]/Table39[[#This Row],[RN Hours]]</f>
        <v>3.1266757027594483E-4</v>
      </c>
      <c r="O50" s="3">
        <v>42.617111111111114</v>
      </c>
      <c r="P50" s="3">
        <v>0</v>
      </c>
      <c r="Q50" s="4">
        <f>Table39[[#This Row],[RN Admin Hours Contract]]/Table39[[#This Row],[RN Admin Hours]]</f>
        <v>0</v>
      </c>
      <c r="R50" s="3">
        <v>5.6888888888888891</v>
      </c>
      <c r="S50" s="3">
        <v>0</v>
      </c>
      <c r="T50" s="4">
        <f>Table39[[#This Row],[RN DON Hours Contract]]/Table39[[#This Row],[RN DON Hours]]</f>
        <v>0</v>
      </c>
      <c r="U50" s="3">
        <f>SUM(Table39[[#This Row],[LPN Hours]], Table39[[#This Row],[LPN Admin Hours]])</f>
        <v>68.405222222222221</v>
      </c>
      <c r="V50" s="3">
        <f>Table39[[#This Row],[LPN Hours Contract]]+Table39[[#This Row],[LPN Admin Hours Contract]]</f>
        <v>0</v>
      </c>
      <c r="W50" s="4">
        <f t="shared" si="4"/>
        <v>0</v>
      </c>
      <c r="X50" s="3">
        <v>60.690000000000005</v>
      </c>
      <c r="Y50" s="3">
        <v>0</v>
      </c>
      <c r="Z50" s="4">
        <f>Table39[[#This Row],[LPN Hours Contract]]/Table39[[#This Row],[LPN Hours]]</f>
        <v>0</v>
      </c>
      <c r="AA50" s="3">
        <v>7.7152222222222209</v>
      </c>
      <c r="AB50" s="3">
        <v>0</v>
      </c>
      <c r="AC50" s="4">
        <f>Table39[[#This Row],[LPN Admin Hours Contract]]/Table39[[#This Row],[LPN Admin Hours]]</f>
        <v>0</v>
      </c>
      <c r="AD50" s="3">
        <f>SUM(Table39[[#This Row],[CNA Hours]], Table39[[#This Row],[NA in Training Hours]], Table39[[#This Row],[Med Aide/Tech Hours]])</f>
        <v>299.06944444444446</v>
      </c>
      <c r="AE50" s="3">
        <f>SUM(Table39[[#This Row],[CNA Hours Contract]], Table39[[#This Row],[NA in Training Hours Contract]], Table39[[#This Row],[Med Aide/Tech Hours Contract]])</f>
        <v>0</v>
      </c>
      <c r="AF50" s="4">
        <f>Table39[[#This Row],[CNA/NA/Med Aide Contract Hours]]/Table39[[#This Row],[Total CNA, NA in Training, Med Aide/Tech Hours]]</f>
        <v>0</v>
      </c>
      <c r="AG50" s="3">
        <v>280.01944444444445</v>
      </c>
      <c r="AH50" s="3">
        <v>0</v>
      </c>
      <c r="AI50" s="4">
        <f>Table39[[#This Row],[CNA Hours Contract]]/Table39[[#This Row],[CNA Hours]]</f>
        <v>0</v>
      </c>
      <c r="AJ50" s="3">
        <v>5.373333333333334</v>
      </c>
      <c r="AK50" s="3">
        <v>0</v>
      </c>
      <c r="AL50" s="4">
        <f>Table39[[#This Row],[NA in Training Hours Contract]]/Table39[[#This Row],[NA in Training Hours]]</f>
        <v>0</v>
      </c>
      <c r="AM50" s="3">
        <v>13.676666666666666</v>
      </c>
      <c r="AN50" s="3">
        <v>0</v>
      </c>
      <c r="AO50" s="4">
        <f>Table39[[#This Row],[Med Aide/Tech Hours Contract]]/Table39[[#This Row],[Med Aide/Tech Hours]]</f>
        <v>0</v>
      </c>
      <c r="AP50" s="1" t="s">
        <v>48</v>
      </c>
      <c r="AQ50" s="1">
        <v>4</v>
      </c>
    </row>
    <row r="51" spans="1:43" x14ac:dyDescent="0.2">
      <c r="A51" s="1" t="s">
        <v>273</v>
      </c>
      <c r="B51" s="1" t="s">
        <v>285</v>
      </c>
      <c r="C51" s="1" t="s">
        <v>603</v>
      </c>
      <c r="D51" s="1" t="s">
        <v>733</v>
      </c>
      <c r="E51" s="3">
        <v>88.011111111111106</v>
      </c>
      <c r="F51" s="3">
        <f t="shared" si="0"/>
        <v>342.28</v>
      </c>
      <c r="G51" s="3">
        <f>SUM(Table39[[#This Row],[RN Hours Contract (W/ Admin, DON)]], Table39[[#This Row],[LPN Contract Hours (w/ Admin)]], Table39[[#This Row],[CNA/NA/Med Aide Contract Hours]])</f>
        <v>4.4744444444444449</v>
      </c>
      <c r="H51" s="4">
        <f>Table39[[#This Row],[Total Contract Hours]]/Table39[[#This Row],[Total Hours Nurse Staffing]]</f>
        <v>1.3072468284575334E-2</v>
      </c>
      <c r="I51" s="3">
        <f>SUM(Table39[[#This Row],[RN Hours]], Table39[[#This Row],[RN Admin Hours]], Table39[[#This Row],[RN DON Hours]])</f>
        <v>76.823111111111103</v>
      </c>
      <c r="J51" s="3">
        <f t="shared" si="3"/>
        <v>1.9688888888888891</v>
      </c>
      <c r="K51" s="4">
        <f>Table39[[#This Row],[RN Hours Contract (W/ Admin, DON)]]/Table39[[#This Row],[RN Hours (w/ Admin, DON)]]</f>
        <v>2.5628861685141051E-2</v>
      </c>
      <c r="L51" s="3">
        <v>39.647666666666666</v>
      </c>
      <c r="M51" s="3">
        <v>1.9688888888888891</v>
      </c>
      <c r="N51" s="4">
        <f>Table39[[#This Row],[RN Hours Contract]]/Table39[[#This Row],[RN Hours]]</f>
        <v>4.9659640892416264E-2</v>
      </c>
      <c r="O51" s="3">
        <v>31.753222222222227</v>
      </c>
      <c r="P51" s="3">
        <v>0</v>
      </c>
      <c r="Q51" s="4">
        <f>Table39[[#This Row],[RN Admin Hours Contract]]/Table39[[#This Row],[RN Admin Hours]]</f>
        <v>0</v>
      </c>
      <c r="R51" s="3">
        <v>5.4222222222222225</v>
      </c>
      <c r="S51" s="3">
        <v>0</v>
      </c>
      <c r="T51" s="4">
        <f>Table39[[#This Row],[RN DON Hours Contract]]/Table39[[#This Row],[RN DON Hours]]</f>
        <v>0</v>
      </c>
      <c r="U51" s="3">
        <f>SUM(Table39[[#This Row],[LPN Hours]], Table39[[#This Row],[LPN Admin Hours]])</f>
        <v>61.284222222222226</v>
      </c>
      <c r="V51" s="3">
        <f>Table39[[#This Row],[LPN Hours Contract]]+Table39[[#This Row],[LPN Admin Hours Contract]]</f>
        <v>0</v>
      </c>
      <c r="W51" s="4">
        <f t="shared" si="4"/>
        <v>0</v>
      </c>
      <c r="X51" s="3">
        <v>57.00288888888889</v>
      </c>
      <c r="Y51" s="3">
        <v>0</v>
      </c>
      <c r="Z51" s="4">
        <f>Table39[[#This Row],[LPN Hours Contract]]/Table39[[#This Row],[LPN Hours]]</f>
        <v>0</v>
      </c>
      <c r="AA51" s="3">
        <v>4.2813333333333334</v>
      </c>
      <c r="AB51" s="3">
        <v>0</v>
      </c>
      <c r="AC51" s="4">
        <f>Table39[[#This Row],[LPN Admin Hours Contract]]/Table39[[#This Row],[LPN Admin Hours]]</f>
        <v>0</v>
      </c>
      <c r="AD51" s="3">
        <f>SUM(Table39[[#This Row],[CNA Hours]], Table39[[#This Row],[NA in Training Hours]], Table39[[#This Row],[Med Aide/Tech Hours]])</f>
        <v>204.17266666666666</v>
      </c>
      <c r="AE51" s="3">
        <f>SUM(Table39[[#This Row],[CNA Hours Contract]], Table39[[#This Row],[NA in Training Hours Contract]], Table39[[#This Row],[Med Aide/Tech Hours Contract]])</f>
        <v>2.5055555555555555</v>
      </c>
      <c r="AF51" s="4">
        <f>Table39[[#This Row],[CNA/NA/Med Aide Contract Hours]]/Table39[[#This Row],[Total CNA, NA in Training, Med Aide/Tech Hours]]</f>
        <v>1.227174820440651E-2</v>
      </c>
      <c r="AG51" s="3">
        <v>193.273</v>
      </c>
      <c r="AH51" s="3">
        <v>2.5055555555555555</v>
      </c>
      <c r="AI51" s="4">
        <f>Table39[[#This Row],[CNA Hours Contract]]/Table39[[#This Row],[CNA Hours]]</f>
        <v>1.2963815719503271E-2</v>
      </c>
      <c r="AJ51" s="3">
        <v>2.2428888888888889</v>
      </c>
      <c r="AK51" s="3">
        <v>0</v>
      </c>
      <c r="AL51" s="4">
        <f>Table39[[#This Row],[NA in Training Hours Contract]]/Table39[[#This Row],[NA in Training Hours]]</f>
        <v>0</v>
      </c>
      <c r="AM51" s="3">
        <v>8.6567777777777728</v>
      </c>
      <c r="AN51" s="3">
        <v>0</v>
      </c>
      <c r="AO51" s="4">
        <f>Table39[[#This Row],[Med Aide/Tech Hours Contract]]/Table39[[#This Row],[Med Aide/Tech Hours]]</f>
        <v>0</v>
      </c>
      <c r="AP51" s="1" t="s">
        <v>49</v>
      </c>
      <c r="AQ51" s="1">
        <v>4</v>
      </c>
    </row>
    <row r="52" spans="1:43" x14ac:dyDescent="0.2">
      <c r="A52" s="1" t="s">
        <v>273</v>
      </c>
      <c r="B52" s="1" t="s">
        <v>326</v>
      </c>
      <c r="C52" s="1" t="s">
        <v>594</v>
      </c>
      <c r="D52" s="1" t="s">
        <v>745</v>
      </c>
      <c r="E52" s="3">
        <v>92.13333333333334</v>
      </c>
      <c r="F52" s="3">
        <f t="shared" si="0"/>
        <v>422.33722222222218</v>
      </c>
      <c r="G52" s="3">
        <f>SUM(Table39[[#This Row],[RN Hours Contract (W/ Admin, DON)]], Table39[[#This Row],[LPN Contract Hours (w/ Admin)]], Table39[[#This Row],[CNA/NA/Med Aide Contract Hours]])</f>
        <v>4.4444444444444444E-3</v>
      </c>
      <c r="H52" s="4">
        <f>Table39[[#This Row],[Total Contract Hours]]/Table39[[#This Row],[Total Hours Nurse Staffing]]</f>
        <v>1.0523449534140044E-5</v>
      </c>
      <c r="I52" s="3">
        <f>SUM(Table39[[#This Row],[RN Hours]], Table39[[#This Row],[RN Admin Hours]], Table39[[#This Row],[RN DON Hours]])</f>
        <v>28.380333333333333</v>
      </c>
      <c r="J52" s="3">
        <f t="shared" si="3"/>
        <v>0</v>
      </c>
      <c r="K52" s="4">
        <f>Table39[[#This Row],[RN Hours Contract (W/ Admin, DON)]]/Table39[[#This Row],[RN Hours (w/ Admin, DON)]]</f>
        <v>0</v>
      </c>
      <c r="L52" s="3">
        <v>17.359222222222222</v>
      </c>
      <c r="M52" s="3">
        <v>0</v>
      </c>
      <c r="N52" s="4">
        <f>Table39[[#This Row],[RN Hours Contract]]/Table39[[#This Row],[RN Hours]]</f>
        <v>0</v>
      </c>
      <c r="O52" s="3">
        <v>5.5988888888888875</v>
      </c>
      <c r="P52" s="3">
        <v>0</v>
      </c>
      <c r="Q52" s="4">
        <f>Table39[[#This Row],[RN Admin Hours Contract]]/Table39[[#This Row],[RN Admin Hours]]</f>
        <v>0</v>
      </c>
      <c r="R52" s="3">
        <v>5.4222222222222225</v>
      </c>
      <c r="S52" s="3">
        <v>0</v>
      </c>
      <c r="T52" s="4">
        <f>Table39[[#This Row],[RN DON Hours Contract]]/Table39[[#This Row],[RN DON Hours]]</f>
        <v>0</v>
      </c>
      <c r="U52" s="3">
        <f>SUM(Table39[[#This Row],[LPN Hours]], Table39[[#This Row],[LPN Admin Hours]])</f>
        <v>113.80222222222223</v>
      </c>
      <c r="V52" s="3">
        <f>Table39[[#This Row],[LPN Hours Contract]]+Table39[[#This Row],[LPN Admin Hours Contract]]</f>
        <v>4.4444444444444444E-3</v>
      </c>
      <c r="W52" s="4">
        <f t="shared" si="4"/>
        <v>3.9054109468668839E-5</v>
      </c>
      <c r="X52" s="3">
        <v>92.836111111111109</v>
      </c>
      <c r="Y52" s="3">
        <v>0</v>
      </c>
      <c r="Z52" s="4">
        <f>Table39[[#This Row],[LPN Hours Contract]]/Table39[[#This Row],[LPN Hours]]</f>
        <v>0</v>
      </c>
      <c r="AA52" s="3">
        <v>20.966111111111115</v>
      </c>
      <c r="AB52" s="3">
        <v>4.4444444444444444E-3</v>
      </c>
      <c r="AC52" s="4">
        <f>Table39[[#This Row],[LPN Admin Hours Contract]]/Table39[[#This Row],[LPN Admin Hours]]</f>
        <v>2.1198229947799356E-4</v>
      </c>
      <c r="AD52" s="3">
        <f>SUM(Table39[[#This Row],[CNA Hours]], Table39[[#This Row],[NA in Training Hours]], Table39[[#This Row],[Med Aide/Tech Hours]])</f>
        <v>280.15466666666663</v>
      </c>
      <c r="AE52" s="3">
        <f>SUM(Table39[[#This Row],[CNA Hours Contract]], Table39[[#This Row],[NA in Training Hours Contract]], Table39[[#This Row],[Med Aide/Tech Hours Contract]])</f>
        <v>0</v>
      </c>
      <c r="AF52" s="4">
        <f>Table39[[#This Row],[CNA/NA/Med Aide Contract Hours]]/Table39[[#This Row],[Total CNA, NA in Training, Med Aide/Tech Hours]]</f>
        <v>0</v>
      </c>
      <c r="AG52" s="3">
        <v>264.0382222222222</v>
      </c>
      <c r="AH52" s="3">
        <v>0</v>
      </c>
      <c r="AI52" s="4">
        <f>Table39[[#This Row],[CNA Hours Contract]]/Table39[[#This Row],[CNA Hours]]</f>
        <v>0</v>
      </c>
      <c r="AJ52" s="3">
        <v>16.116444444444436</v>
      </c>
      <c r="AK52" s="3">
        <v>0</v>
      </c>
      <c r="AL52" s="4">
        <f>Table39[[#This Row],[NA in Training Hours Contract]]/Table39[[#This Row],[NA in Training Hours]]</f>
        <v>0</v>
      </c>
      <c r="AM52" s="3">
        <v>0</v>
      </c>
      <c r="AN52" s="3">
        <v>0</v>
      </c>
      <c r="AO52" s="4">
        <v>0</v>
      </c>
      <c r="AP52" s="1" t="s">
        <v>50</v>
      </c>
      <c r="AQ52" s="1">
        <v>4</v>
      </c>
    </row>
    <row r="53" spans="1:43" x14ac:dyDescent="0.2">
      <c r="A53" s="1" t="s">
        <v>273</v>
      </c>
      <c r="B53" s="1" t="s">
        <v>327</v>
      </c>
      <c r="C53" s="1" t="s">
        <v>616</v>
      </c>
      <c r="D53" s="1" t="s">
        <v>768</v>
      </c>
      <c r="E53" s="3">
        <v>63.43333333333333</v>
      </c>
      <c r="F53" s="3">
        <f t="shared" si="0"/>
        <v>219.89066666666668</v>
      </c>
      <c r="G53" s="3">
        <f>SUM(Table39[[#This Row],[RN Hours Contract (W/ Admin, DON)]], Table39[[#This Row],[LPN Contract Hours (w/ Admin)]], Table39[[#This Row],[CNA/NA/Med Aide Contract Hours]])</f>
        <v>7.7972222222222225</v>
      </c>
      <c r="H53" s="4">
        <f>Table39[[#This Row],[Total Contract Hours]]/Table39[[#This Row],[Total Hours Nurse Staffing]]</f>
        <v>3.5459541509517863E-2</v>
      </c>
      <c r="I53" s="3">
        <f>SUM(Table39[[#This Row],[RN Hours]], Table39[[#This Row],[RN Admin Hours]], Table39[[#This Row],[RN DON Hours]])</f>
        <v>58.721222222222224</v>
      </c>
      <c r="J53" s="3">
        <f t="shared" si="3"/>
        <v>6.9444444444444448E-2</v>
      </c>
      <c r="K53" s="4">
        <f>Table39[[#This Row],[RN Hours Contract (W/ Admin, DON)]]/Table39[[#This Row],[RN Hours (w/ Admin, DON)]]</f>
        <v>1.1826123812893692E-3</v>
      </c>
      <c r="L53" s="3">
        <v>40.147222222222226</v>
      </c>
      <c r="M53" s="3">
        <v>6.9444444444444448E-2</v>
      </c>
      <c r="N53" s="4">
        <f>Table39[[#This Row],[RN Hours Contract]]/Table39[[#This Row],[RN Hours]]</f>
        <v>1.7297446896838025E-3</v>
      </c>
      <c r="O53" s="3">
        <v>13.085111111111113</v>
      </c>
      <c r="P53" s="3">
        <v>0</v>
      </c>
      <c r="Q53" s="4">
        <f>Table39[[#This Row],[RN Admin Hours Contract]]/Table39[[#This Row],[RN Admin Hours]]</f>
        <v>0</v>
      </c>
      <c r="R53" s="3">
        <v>5.4888888888888889</v>
      </c>
      <c r="S53" s="3">
        <v>0</v>
      </c>
      <c r="T53" s="4">
        <f>Table39[[#This Row],[RN DON Hours Contract]]/Table39[[#This Row],[RN DON Hours]]</f>
        <v>0</v>
      </c>
      <c r="U53" s="3">
        <f>SUM(Table39[[#This Row],[LPN Hours]], Table39[[#This Row],[LPN Admin Hours]])</f>
        <v>41.727777777777774</v>
      </c>
      <c r="V53" s="3">
        <f>Table39[[#This Row],[LPN Hours Contract]]+Table39[[#This Row],[LPN Admin Hours Contract]]</f>
        <v>3.0166666666666666</v>
      </c>
      <c r="W53" s="4">
        <f t="shared" si="4"/>
        <v>7.2293968845692988E-2</v>
      </c>
      <c r="X53" s="3">
        <v>41.727777777777774</v>
      </c>
      <c r="Y53" s="3">
        <v>3.0166666666666666</v>
      </c>
      <c r="Z53" s="4">
        <f>Table39[[#This Row],[LPN Hours Contract]]/Table39[[#This Row],[LPN Hours]]</f>
        <v>7.2293968845692988E-2</v>
      </c>
      <c r="AA53" s="3">
        <v>0</v>
      </c>
      <c r="AB53" s="3">
        <v>0</v>
      </c>
      <c r="AC53" s="4">
        <v>0</v>
      </c>
      <c r="AD53" s="3">
        <f>SUM(Table39[[#This Row],[CNA Hours]], Table39[[#This Row],[NA in Training Hours]], Table39[[#This Row],[Med Aide/Tech Hours]])</f>
        <v>119.44166666666668</v>
      </c>
      <c r="AE53" s="3">
        <f>SUM(Table39[[#This Row],[CNA Hours Contract]], Table39[[#This Row],[NA in Training Hours Contract]], Table39[[#This Row],[Med Aide/Tech Hours Contract]])</f>
        <v>4.7111111111111112</v>
      </c>
      <c r="AF53" s="4">
        <f>Table39[[#This Row],[CNA/NA/Med Aide Contract Hours]]/Table39[[#This Row],[Total CNA, NA in Training, Med Aide/Tech Hours]]</f>
        <v>3.9442777739017186E-2</v>
      </c>
      <c r="AG53" s="3">
        <v>115.31111111111112</v>
      </c>
      <c r="AH53" s="3">
        <v>4.7111111111111112</v>
      </c>
      <c r="AI53" s="4">
        <f>Table39[[#This Row],[CNA Hours Contract]]/Table39[[#This Row],[CNA Hours]]</f>
        <v>4.0855656195798805E-2</v>
      </c>
      <c r="AJ53" s="3">
        <v>4.1305555555555555</v>
      </c>
      <c r="AK53" s="3">
        <v>0</v>
      </c>
      <c r="AL53" s="4">
        <f>Table39[[#This Row],[NA in Training Hours Contract]]/Table39[[#This Row],[NA in Training Hours]]</f>
        <v>0</v>
      </c>
      <c r="AM53" s="3">
        <v>0</v>
      </c>
      <c r="AN53" s="3">
        <v>0</v>
      </c>
      <c r="AO53" s="4">
        <v>0</v>
      </c>
      <c r="AP53" s="1" t="s">
        <v>51</v>
      </c>
      <c r="AQ53" s="1">
        <v>4</v>
      </c>
    </row>
    <row r="54" spans="1:43" x14ac:dyDescent="0.2">
      <c r="A54" s="1" t="s">
        <v>273</v>
      </c>
      <c r="B54" s="1" t="s">
        <v>328</v>
      </c>
      <c r="C54" s="1" t="s">
        <v>617</v>
      </c>
      <c r="D54" s="1" t="s">
        <v>769</v>
      </c>
      <c r="E54" s="3">
        <v>76.833333333333329</v>
      </c>
      <c r="F54" s="3">
        <f t="shared" si="0"/>
        <v>309.4252222222222</v>
      </c>
      <c r="G54" s="3">
        <f>SUM(Table39[[#This Row],[RN Hours Contract (W/ Admin, DON)]], Table39[[#This Row],[LPN Contract Hours (w/ Admin)]], Table39[[#This Row],[CNA/NA/Med Aide Contract Hours]])</f>
        <v>5.5555555555555558E-3</v>
      </c>
      <c r="H54" s="4">
        <f>Table39[[#This Row],[Total Contract Hours]]/Table39[[#This Row],[Total Hours Nurse Staffing]]</f>
        <v>1.7954436666981468E-5</v>
      </c>
      <c r="I54" s="3">
        <f>SUM(Table39[[#This Row],[RN Hours]], Table39[[#This Row],[RN Admin Hours]], Table39[[#This Row],[RN DON Hours]])</f>
        <v>53.504777777777775</v>
      </c>
      <c r="J54" s="3">
        <f t="shared" si="3"/>
        <v>0</v>
      </c>
      <c r="K54" s="4">
        <f>Table39[[#This Row],[RN Hours Contract (W/ Admin, DON)]]/Table39[[#This Row],[RN Hours (w/ Admin, DON)]]</f>
        <v>0</v>
      </c>
      <c r="L54" s="3">
        <v>19.727888888888888</v>
      </c>
      <c r="M54" s="3">
        <v>0</v>
      </c>
      <c r="N54" s="4">
        <f>Table39[[#This Row],[RN Hours Contract]]/Table39[[#This Row],[RN Hours]]</f>
        <v>0</v>
      </c>
      <c r="O54" s="3">
        <v>28.443555555555552</v>
      </c>
      <c r="P54" s="3">
        <v>0</v>
      </c>
      <c r="Q54" s="4">
        <f>Table39[[#This Row],[RN Admin Hours Contract]]/Table39[[#This Row],[RN Admin Hours]]</f>
        <v>0</v>
      </c>
      <c r="R54" s="3">
        <v>5.333333333333333</v>
      </c>
      <c r="S54" s="3">
        <v>0</v>
      </c>
      <c r="T54" s="4">
        <f>Table39[[#This Row],[RN DON Hours Contract]]/Table39[[#This Row],[RN DON Hours]]</f>
        <v>0</v>
      </c>
      <c r="U54" s="3">
        <f>SUM(Table39[[#This Row],[LPN Hours]], Table39[[#This Row],[LPN Admin Hours]])</f>
        <v>55.252222222222215</v>
      </c>
      <c r="V54" s="3">
        <f>Table39[[#This Row],[LPN Hours Contract]]+Table39[[#This Row],[LPN Admin Hours Contract]]</f>
        <v>5.5555555555555558E-3</v>
      </c>
      <c r="W54" s="4">
        <f t="shared" si="4"/>
        <v>1.0054899752649467E-4</v>
      </c>
      <c r="X54" s="3">
        <v>55.246666666666663</v>
      </c>
      <c r="Y54" s="3">
        <v>0</v>
      </c>
      <c r="Z54" s="4">
        <f>Table39[[#This Row],[LPN Hours Contract]]/Table39[[#This Row],[LPN Hours]]</f>
        <v>0</v>
      </c>
      <c r="AA54" s="3">
        <v>5.5555555555555558E-3</v>
      </c>
      <c r="AB54" s="3">
        <v>5.5555555555555558E-3</v>
      </c>
      <c r="AC54" s="4">
        <f>Table39[[#This Row],[LPN Admin Hours Contract]]/Table39[[#This Row],[LPN Admin Hours]]</f>
        <v>1</v>
      </c>
      <c r="AD54" s="3">
        <f>SUM(Table39[[#This Row],[CNA Hours]], Table39[[#This Row],[NA in Training Hours]], Table39[[#This Row],[Med Aide/Tech Hours]])</f>
        <v>200.66822222222223</v>
      </c>
      <c r="AE54" s="3">
        <f>SUM(Table39[[#This Row],[CNA Hours Contract]], Table39[[#This Row],[NA in Training Hours Contract]], Table39[[#This Row],[Med Aide/Tech Hours Contract]])</f>
        <v>0</v>
      </c>
      <c r="AF54" s="4">
        <f>Table39[[#This Row],[CNA/NA/Med Aide Contract Hours]]/Table39[[#This Row],[Total CNA, NA in Training, Med Aide/Tech Hours]]</f>
        <v>0</v>
      </c>
      <c r="AG54" s="3">
        <v>163.76022222222221</v>
      </c>
      <c r="AH54" s="3">
        <v>0</v>
      </c>
      <c r="AI54" s="4">
        <f>Table39[[#This Row],[CNA Hours Contract]]/Table39[[#This Row],[CNA Hours]]</f>
        <v>0</v>
      </c>
      <c r="AJ54" s="3">
        <v>36.908000000000015</v>
      </c>
      <c r="AK54" s="3">
        <v>0</v>
      </c>
      <c r="AL54" s="4">
        <f>Table39[[#This Row],[NA in Training Hours Contract]]/Table39[[#This Row],[NA in Training Hours]]</f>
        <v>0</v>
      </c>
      <c r="AM54" s="3">
        <v>0</v>
      </c>
      <c r="AN54" s="3">
        <v>0</v>
      </c>
      <c r="AO54" s="4">
        <v>0</v>
      </c>
      <c r="AP54" s="1" t="s">
        <v>52</v>
      </c>
      <c r="AQ54" s="1">
        <v>4</v>
      </c>
    </row>
    <row r="55" spans="1:43" x14ac:dyDescent="0.2">
      <c r="A55" s="1" t="s">
        <v>273</v>
      </c>
      <c r="B55" s="1" t="s">
        <v>329</v>
      </c>
      <c r="C55" s="1" t="s">
        <v>618</v>
      </c>
      <c r="D55" s="1" t="s">
        <v>726</v>
      </c>
      <c r="E55" s="3">
        <v>82.36666666666666</v>
      </c>
      <c r="F55" s="3">
        <f t="shared" si="0"/>
        <v>281.53988888888887</v>
      </c>
      <c r="G55" s="3">
        <f>SUM(Table39[[#This Row],[RN Hours Contract (W/ Admin, DON)]], Table39[[#This Row],[LPN Contract Hours (w/ Admin)]], Table39[[#This Row],[CNA/NA/Med Aide Contract Hours]])</f>
        <v>4.4444444444444446E-2</v>
      </c>
      <c r="H55" s="4">
        <f>Table39[[#This Row],[Total Contract Hours]]/Table39[[#This Row],[Total Hours Nurse Staffing]]</f>
        <v>1.5786198048115544E-4</v>
      </c>
      <c r="I55" s="3">
        <f>SUM(Table39[[#This Row],[RN Hours]], Table39[[#This Row],[RN Admin Hours]], Table39[[#This Row],[RN DON Hours]])</f>
        <v>75.779111111111106</v>
      </c>
      <c r="J55" s="3">
        <f t="shared" si="3"/>
        <v>0</v>
      </c>
      <c r="K55" s="4">
        <f>Table39[[#This Row],[RN Hours Contract (W/ Admin, DON)]]/Table39[[#This Row],[RN Hours (w/ Admin, DON)]]</f>
        <v>0</v>
      </c>
      <c r="L55" s="3">
        <v>43.745888888888892</v>
      </c>
      <c r="M55" s="3">
        <v>0</v>
      </c>
      <c r="N55" s="4">
        <f>Table39[[#This Row],[RN Hours Contract]]/Table39[[#This Row],[RN Hours]]</f>
        <v>0</v>
      </c>
      <c r="O55" s="3">
        <v>26.344333333333331</v>
      </c>
      <c r="P55" s="3">
        <v>0</v>
      </c>
      <c r="Q55" s="4">
        <f>Table39[[#This Row],[RN Admin Hours Contract]]/Table39[[#This Row],[RN Admin Hours]]</f>
        <v>0</v>
      </c>
      <c r="R55" s="3">
        <v>5.6888888888888891</v>
      </c>
      <c r="S55" s="3">
        <v>0</v>
      </c>
      <c r="T55" s="4">
        <f>Table39[[#This Row],[RN DON Hours Contract]]/Table39[[#This Row],[RN DON Hours]]</f>
        <v>0</v>
      </c>
      <c r="U55" s="3">
        <f>SUM(Table39[[#This Row],[LPN Hours]], Table39[[#This Row],[LPN Admin Hours]])</f>
        <v>35.763777777777776</v>
      </c>
      <c r="V55" s="3">
        <f>Table39[[#This Row],[LPN Hours Contract]]+Table39[[#This Row],[LPN Admin Hours Contract]]</f>
        <v>4.4444444444444446E-2</v>
      </c>
      <c r="W55" s="4">
        <f t="shared" si="4"/>
        <v>1.2427223074867808E-3</v>
      </c>
      <c r="X55" s="3">
        <v>34.172111111111107</v>
      </c>
      <c r="Y55" s="3">
        <v>0</v>
      </c>
      <c r="Z55" s="4">
        <f>Table39[[#This Row],[LPN Hours Contract]]/Table39[[#This Row],[LPN Hours]]</f>
        <v>0</v>
      </c>
      <c r="AA55" s="3">
        <v>1.5916666666666672</v>
      </c>
      <c r="AB55" s="3">
        <v>4.4444444444444446E-2</v>
      </c>
      <c r="AC55" s="4">
        <f>Table39[[#This Row],[LPN Admin Hours Contract]]/Table39[[#This Row],[LPN Admin Hours]]</f>
        <v>2.7923211169284458E-2</v>
      </c>
      <c r="AD55" s="3">
        <f>SUM(Table39[[#This Row],[CNA Hours]], Table39[[#This Row],[NA in Training Hours]], Table39[[#This Row],[Med Aide/Tech Hours]])</f>
        <v>169.99700000000001</v>
      </c>
      <c r="AE55" s="3">
        <f>SUM(Table39[[#This Row],[CNA Hours Contract]], Table39[[#This Row],[NA in Training Hours Contract]], Table39[[#This Row],[Med Aide/Tech Hours Contract]])</f>
        <v>0</v>
      </c>
      <c r="AF55" s="4">
        <f>Table39[[#This Row],[CNA/NA/Med Aide Contract Hours]]/Table39[[#This Row],[Total CNA, NA in Training, Med Aide/Tech Hours]]</f>
        <v>0</v>
      </c>
      <c r="AG55" s="3">
        <v>144.04022222222224</v>
      </c>
      <c r="AH55" s="3">
        <v>0</v>
      </c>
      <c r="AI55" s="4">
        <f>Table39[[#This Row],[CNA Hours Contract]]/Table39[[#This Row],[CNA Hours]]</f>
        <v>0</v>
      </c>
      <c r="AJ55" s="3">
        <v>20.104777777777777</v>
      </c>
      <c r="AK55" s="3">
        <v>0</v>
      </c>
      <c r="AL55" s="4">
        <f>Table39[[#This Row],[NA in Training Hours Contract]]/Table39[[#This Row],[NA in Training Hours]]</f>
        <v>0</v>
      </c>
      <c r="AM55" s="3">
        <v>5.8520000000000003</v>
      </c>
      <c r="AN55" s="3">
        <v>0</v>
      </c>
      <c r="AO55" s="4">
        <f>Table39[[#This Row],[Med Aide/Tech Hours Contract]]/Table39[[#This Row],[Med Aide/Tech Hours]]</f>
        <v>0</v>
      </c>
      <c r="AP55" s="1" t="s">
        <v>53</v>
      </c>
      <c r="AQ55" s="1">
        <v>4</v>
      </c>
    </row>
    <row r="56" spans="1:43" x14ac:dyDescent="0.2">
      <c r="A56" s="1" t="s">
        <v>273</v>
      </c>
      <c r="B56" s="1" t="s">
        <v>330</v>
      </c>
      <c r="C56" s="1" t="s">
        <v>619</v>
      </c>
      <c r="D56" s="1" t="s">
        <v>717</v>
      </c>
      <c r="E56" s="3">
        <v>98.588888888888889</v>
      </c>
      <c r="F56" s="3">
        <f t="shared" si="0"/>
        <v>374.2258888888889</v>
      </c>
      <c r="G56" s="3">
        <f>SUM(Table39[[#This Row],[RN Hours Contract (W/ Admin, DON)]], Table39[[#This Row],[LPN Contract Hours (w/ Admin)]], Table39[[#This Row],[CNA/NA/Med Aide Contract Hours]])</f>
        <v>62.327777777777783</v>
      </c>
      <c r="H56" s="4">
        <f>Table39[[#This Row],[Total Contract Hours]]/Table39[[#This Row],[Total Hours Nurse Staffing]]</f>
        <v>0.1665512184708404</v>
      </c>
      <c r="I56" s="3">
        <f>SUM(Table39[[#This Row],[RN Hours]], Table39[[#This Row],[RN Admin Hours]], Table39[[#This Row],[RN DON Hours]])</f>
        <v>71.848111111111095</v>
      </c>
      <c r="J56" s="3">
        <f t="shared" si="3"/>
        <v>1.6666666666666667</v>
      </c>
      <c r="K56" s="4">
        <f>Table39[[#This Row],[RN Hours Contract (W/ Admin, DON)]]/Table39[[#This Row],[RN Hours (w/ Admin, DON)]]</f>
        <v>2.3197083971897511E-2</v>
      </c>
      <c r="L56" s="3">
        <v>48.036777777777779</v>
      </c>
      <c r="M56" s="3">
        <v>1.6666666666666667</v>
      </c>
      <c r="N56" s="4">
        <f>Table39[[#This Row],[RN Hours Contract]]/Table39[[#This Row],[RN Hours]]</f>
        <v>3.4695638295657728E-2</v>
      </c>
      <c r="O56" s="3">
        <v>18.12244444444444</v>
      </c>
      <c r="P56" s="3">
        <v>0</v>
      </c>
      <c r="Q56" s="4">
        <f>Table39[[#This Row],[RN Admin Hours Contract]]/Table39[[#This Row],[RN Admin Hours]]</f>
        <v>0</v>
      </c>
      <c r="R56" s="3">
        <v>5.6888888888888891</v>
      </c>
      <c r="S56" s="3">
        <v>0</v>
      </c>
      <c r="T56" s="4">
        <f>Table39[[#This Row],[RN DON Hours Contract]]/Table39[[#This Row],[RN DON Hours]]</f>
        <v>0</v>
      </c>
      <c r="U56" s="3">
        <f>SUM(Table39[[#This Row],[LPN Hours]], Table39[[#This Row],[LPN Admin Hours]])</f>
        <v>110.8221111111111</v>
      </c>
      <c r="V56" s="3">
        <f>Table39[[#This Row],[LPN Hours Contract]]+Table39[[#This Row],[LPN Admin Hours Contract]]</f>
        <v>19.955555555555556</v>
      </c>
      <c r="W56" s="4">
        <f t="shared" si="4"/>
        <v>0.18006835779863428</v>
      </c>
      <c r="X56" s="3">
        <v>97.966333333333324</v>
      </c>
      <c r="Y56" s="3">
        <v>19.955555555555556</v>
      </c>
      <c r="Z56" s="4">
        <f>Table39[[#This Row],[LPN Hours Contract]]/Table39[[#This Row],[LPN Hours]]</f>
        <v>0.20369809583110754</v>
      </c>
      <c r="AA56" s="3">
        <v>12.85577777777778</v>
      </c>
      <c r="AB56" s="3">
        <v>0</v>
      </c>
      <c r="AC56" s="4">
        <f>Table39[[#This Row],[LPN Admin Hours Contract]]/Table39[[#This Row],[LPN Admin Hours]]</f>
        <v>0</v>
      </c>
      <c r="AD56" s="3">
        <f>SUM(Table39[[#This Row],[CNA Hours]], Table39[[#This Row],[NA in Training Hours]], Table39[[#This Row],[Med Aide/Tech Hours]])</f>
        <v>191.55566666666667</v>
      </c>
      <c r="AE56" s="3">
        <f>SUM(Table39[[#This Row],[CNA Hours Contract]], Table39[[#This Row],[NA in Training Hours Contract]], Table39[[#This Row],[Med Aide/Tech Hours Contract]])</f>
        <v>40.705555555555556</v>
      </c>
      <c r="AF56" s="4">
        <f>Table39[[#This Row],[CNA/NA/Med Aide Contract Hours]]/Table39[[#This Row],[Total CNA, NA in Training, Med Aide/Tech Hours]]</f>
        <v>0.2124998767402107</v>
      </c>
      <c r="AG56" s="3">
        <v>184.79455555555555</v>
      </c>
      <c r="AH56" s="3">
        <v>40.705555555555556</v>
      </c>
      <c r="AI56" s="4">
        <f>Table39[[#This Row],[CNA Hours Contract]]/Table39[[#This Row],[CNA Hours]]</f>
        <v>0.22027464734110133</v>
      </c>
      <c r="AJ56" s="3">
        <v>0</v>
      </c>
      <c r="AK56" s="3">
        <v>0</v>
      </c>
      <c r="AL56" s="4">
        <v>0</v>
      </c>
      <c r="AM56" s="3">
        <v>6.7611111111111111</v>
      </c>
      <c r="AN56" s="3">
        <v>0</v>
      </c>
      <c r="AO56" s="4">
        <f>Table39[[#This Row],[Med Aide/Tech Hours Contract]]/Table39[[#This Row],[Med Aide/Tech Hours]]</f>
        <v>0</v>
      </c>
      <c r="AP56" s="1" t="s">
        <v>54</v>
      </c>
      <c r="AQ56" s="1">
        <v>4</v>
      </c>
    </row>
    <row r="57" spans="1:43" x14ac:dyDescent="0.2">
      <c r="A57" s="1" t="s">
        <v>273</v>
      </c>
      <c r="B57" s="1" t="s">
        <v>331</v>
      </c>
      <c r="C57" s="1" t="s">
        <v>620</v>
      </c>
      <c r="D57" s="1" t="s">
        <v>770</v>
      </c>
      <c r="E57" s="3">
        <v>82.966666666666669</v>
      </c>
      <c r="F57" s="3">
        <f t="shared" si="0"/>
        <v>286.79444444444442</v>
      </c>
      <c r="G57" s="3">
        <f>SUM(Table39[[#This Row],[RN Hours Contract (W/ Admin, DON)]], Table39[[#This Row],[LPN Contract Hours (w/ Admin)]], Table39[[#This Row],[CNA/NA/Med Aide Contract Hours]])</f>
        <v>0</v>
      </c>
      <c r="H57" s="4">
        <f>Table39[[#This Row],[Total Contract Hours]]/Table39[[#This Row],[Total Hours Nurse Staffing]]</f>
        <v>0</v>
      </c>
      <c r="I57" s="3">
        <f>SUM(Table39[[#This Row],[RN Hours]], Table39[[#This Row],[RN Admin Hours]], Table39[[#This Row],[RN DON Hours]])</f>
        <v>53.151555555555561</v>
      </c>
      <c r="J57" s="3">
        <f t="shared" si="3"/>
        <v>0</v>
      </c>
      <c r="K57" s="4">
        <f>Table39[[#This Row],[RN Hours Contract (W/ Admin, DON)]]/Table39[[#This Row],[RN Hours (w/ Admin, DON)]]</f>
        <v>0</v>
      </c>
      <c r="L57" s="3">
        <v>24.840555555555557</v>
      </c>
      <c r="M57" s="3">
        <v>0</v>
      </c>
      <c r="N57" s="4">
        <f>Table39[[#This Row],[RN Hours Contract]]/Table39[[#This Row],[RN Hours]]</f>
        <v>0</v>
      </c>
      <c r="O57" s="3">
        <v>22.977666666666668</v>
      </c>
      <c r="P57" s="3">
        <v>0</v>
      </c>
      <c r="Q57" s="4">
        <f>Table39[[#This Row],[RN Admin Hours Contract]]/Table39[[#This Row],[RN Admin Hours]]</f>
        <v>0</v>
      </c>
      <c r="R57" s="3">
        <v>5.333333333333333</v>
      </c>
      <c r="S57" s="3">
        <v>0</v>
      </c>
      <c r="T57" s="4">
        <f>Table39[[#This Row],[RN DON Hours Contract]]/Table39[[#This Row],[RN DON Hours]]</f>
        <v>0</v>
      </c>
      <c r="U57" s="3">
        <f>SUM(Table39[[#This Row],[LPN Hours]], Table39[[#This Row],[LPN Admin Hours]])</f>
        <v>79.180888888888887</v>
      </c>
      <c r="V57" s="3">
        <f>Table39[[#This Row],[LPN Hours Contract]]+Table39[[#This Row],[LPN Admin Hours Contract]]</f>
        <v>0</v>
      </c>
      <c r="W57" s="4">
        <f t="shared" si="4"/>
        <v>0</v>
      </c>
      <c r="X57" s="3">
        <v>72.936333333333337</v>
      </c>
      <c r="Y57" s="3">
        <v>0</v>
      </c>
      <c r="Z57" s="4">
        <f>Table39[[#This Row],[LPN Hours Contract]]/Table39[[#This Row],[LPN Hours]]</f>
        <v>0</v>
      </c>
      <c r="AA57" s="3">
        <v>6.2445555555555563</v>
      </c>
      <c r="AB57" s="3">
        <v>0</v>
      </c>
      <c r="AC57" s="4">
        <f>Table39[[#This Row],[LPN Admin Hours Contract]]/Table39[[#This Row],[LPN Admin Hours]]</f>
        <v>0</v>
      </c>
      <c r="AD57" s="3">
        <f>SUM(Table39[[#This Row],[CNA Hours]], Table39[[#This Row],[NA in Training Hours]], Table39[[#This Row],[Med Aide/Tech Hours]])</f>
        <v>154.46199999999999</v>
      </c>
      <c r="AE57" s="3">
        <f>SUM(Table39[[#This Row],[CNA Hours Contract]], Table39[[#This Row],[NA in Training Hours Contract]], Table39[[#This Row],[Med Aide/Tech Hours Contract]])</f>
        <v>0</v>
      </c>
      <c r="AF57" s="4">
        <f>Table39[[#This Row],[CNA/NA/Med Aide Contract Hours]]/Table39[[#This Row],[Total CNA, NA in Training, Med Aide/Tech Hours]]</f>
        <v>0</v>
      </c>
      <c r="AG57" s="3">
        <v>154.46199999999999</v>
      </c>
      <c r="AH57" s="3">
        <v>0</v>
      </c>
      <c r="AI57" s="4">
        <f>Table39[[#This Row],[CNA Hours Contract]]/Table39[[#This Row],[CNA Hours]]</f>
        <v>0</v>
      </c>
      <c r="AJ57" s="3">
        <v>0</v>
      </c>
      <c r="AK57" s="3">
        <v>0</v>
      </c>
      <c r="AL57" s="4">
        <v>0</v>
      </c>
      <c r="AM57" s="3">
        <v>0</v>
      </c>
      <c r="AN57" s="3">
        <v>0</v>
      </c>
      <c r="AO57" s="4">
        <v>0</v>
      </c>
      <c r="AP57" s="1" t="s">
        <v>55</v>
      </c>
      <c r="AQ57" s="1">
        <v>4</v>
      </c>
    </row>
    <row r="58" spans="1:43" x14ac:dyDescent="0.2">
      <c r="A58" s="1" t="s">
        <v>273</v>
      </c>
      <c r="B58" s="1" t="s">
        <v>332</v>
      </c>
      <c r="C58" s="1" t="s">
        <v>577</v>
      </c>
      <c r="D58" s="1" t="s">
        <v>771</v>
      </c>
      <c r="E58" s="3">
        <v>122.4</v>
      </c>
      <c r="F58" s="3">
        <f t="shared" si="0"/>
        <v>525.9474444444445</v>
      </c>
      <c r="G58" s="3">
        <f>SUM(Table39[[#This Row],[RN Hours Contract (W/ Admin, DON)]], Table39[[#This Row],[LPN Contract Hours (w/ Admin)]], Table39[[#This Row],[CNA/NA/Med Aide Contract Hours]])</f>
        <v>0</v>
      </c>
      <c r="H58" s="4">
        <f>Table39[[#This Row],[Total Contract Hours]]/Table39[[#This Row],[Total Hours Nurse Staffing]]</f>
        <v>0</v>
      </c>
      <c r="I58" s="3">
        <f>SUM(Table39[[#This Row],[RN Hours]], Table39[[#This Row],[RN Admin Hours]], Table39[[#This Row],[RN DON Hours]])</f>
        <v>231.2827777777778</v>
      </c>
      <c r="J58" s="3">
        <f t="shared" si="3"/>
        <v>0</v>
      </c>
      <c r="K58" s="4">
        <f>Table39[[#This Row],[RN Hours Contract (W/ Admin, DON)]]/Table39[[#This Row],[RN Hours (w/ Admin, DON)]]</f>
        <v>0</v>
      </c>
      <c r="L58" s="3">
        <v>205.57555555555555</v>
      </c>
      <c r="M58" s="3">
        <v>0</v>
      </c>
      <c r="N58" s="4">
        <f>Table39[[#This Row],[RN Hours Contract]]/Table39[[#This Row],[RN Hours]]</f>
        <v>0</v>
      </c>
      <c r="O58" s="3">
        <v>21.440555555555559</v>
      </c>
      <c r="P58" s="3">
        <v>0</v>
      </c>
      <c r="Q58" s="4">
        <f>Table39[[#This Row],[RN Admin Hours Contract]]/Table39[[#This Row],[RN Admin Hours]]</f>
        <v>0</v>
      </c>
      <c r="R58" s="3">
        <v>4.2666666666666666</v>
      </c>
      <c r="S58" s="3">
        <v>0</v>
      </c>
      <c r="T58" s="4">
        <f>Table39[[#This Row],[RN DON Hours Contract]]/Table39[[#This Row],[RN DON Hours]]</f>
        <v>0</v>
      </c>
      <c r="U58" s="3">
        <f>SUM(Table39[[#This Row],[LPN Hours]], Table39[[#This Row],[LPN Admin Hours]])</f>
        <v>165.03055555555557</v>
      </c>
      <c r="V58" s="3">
        <f>Table39[[#This Row],[LPN Hours Contract]]+Table39[[#This Row],[LPN Admin Hours Contract]]</f>
        <v>0</v>
      </c>
      <c r="W58" s="4">
        <f t="shared" si="4"/>
        <v>0</v>
      </c>
      <c r="X58" s="3">
        <v>165.03055555555557</v>
      </c>
      <c r="Y58" s="3">
        <v>0</v>
      </c>
      <c r="Z58" s="4">
        <f>Table39[[#This Row],[LPN Hours Contract]]/Table39[[#This Row],[LPN Hours]]</f>
        <v>0</v>
      </c>
      <c r="AA58" s="3">
        <v>0</v>
      </c>
      <c r="AB58" s="3">
        <v>0</v>
      </c>
      <c r="AC58" s="4">
        <v>0</v>
      </c>
      <c r="AD58" s="3">
        <f>SUM(Table39[[#This Row],[CNA Hours]], Table39[[#This Row],[NA in Training Hours]], Table39[[#This Row],[Med Aide/Tech Hours]])</f>
        <v>129.63411111111111</v>
      </c>
      <c r="AE58" s="3">
        <f>SUM(Table39[[#This Row],[CNA Hours Contract]], Table39[[#This Row],[NA in Training Hours Contract]], Table39[[#This Row],[Med Aide/Tech Hours Contract]])</f>
        <v>0</v>
      </c>
      <c r="AF58" s="4">
        <f>Table39[[#This Row],[CNA/NA/Med Aide Contract Hours]]/Table39[[#This Row],[Total CNA, NA in Training, Med Aide/Tech Hours]]</f>
        <v>0</v>
      </c>
      <c r="AG58" s="3">
        <v>129.63411111111111</v>
      </c>
      <c r="AH58" s="3">
        <v>0</v>
      </c>
      <c r="AI58" s="4">
        <f>Table39[[#This Row],[CNA Hours Contract]]/Table39[[#This Row],[CNA Hours]]</f>
        <v>0</v>
      </c>
      <c r="AJ58" s="3">
        <v>0</v>
      </c>
      <c r="AK58" s="3">
        <v>0</v>
      </c>
      <c r="AL58" s="4">
        <v>0</v>
      </c>
      <c r="AM58" s="3">
        <v>0</v>
      </c>
      <c r="AN58" s="3">
        <v>0</v>
      </c>
      <c r="AO58" s="4">
        <v>0</v>
      </c>
      <c r="AP58" s="1" t="s">
        <v>56</v>
      </c>
      <c r="AQ58" s="1">
        <v>4</v>
      </c>
    </row>
    <row r="59" spans="1:43" x14ac:dyDescent="0.2">
      <c r="A59" s="1" t="s">
        <v>273</v>
      </c>
      <c r="B59" s="1" t="s">
        <v>333</v>
      </c>
      <c r="C59" s="1" t="s">
        <v>587</v>
      </c>
      <c r="D59" s="1" t="s">
        <v>697</v>
      </c>
      <c r="E59" s="3">
        <v>69.822222222222223</v>
      </c>
      <c r="F59" s="3">
        <f t="shared" si="0"/>
        <v>224.55666666666667</v>
      </c>
      <c r="G59" s="3">
        <f>SUM(Table39[[#This Row],[RN Hours Contract (W/ Admin, DON)]], Table39[[#This Row],[LPN Contract Hours (w/ Admin)]], Table39[[#This Row],[CNA/NA/Med Aide Contract Hours]])</f>
        <v>9.8563333333333301</v>
      </c>
      <c r="H59" s="4">
        <f>Table39[[#This Row],[Total Contract Hours]]/Table39[[#This Row],[Total Hours Nurse Staffing]]</f>
        <v>4.3892410230528284E-2</v>
      </c>
      <c r="I59" s="3">
        <f>SUM(Table39[[#This Row],[RN Hours]], Table39[[#This Row],[RN Admin Hours]], Table39[[#This Row],[RN DON Hours]])</f>
        <v>44.352777777777774</v>
      </c>
      <c r="J59" s="3">
        <f t="shared" si="3"/>
        <v>8.8888888888888892E-2</v>
      </c>
      <c r="K59" s="4">
        <f>Table39[[#This Row],[RN Hours Contract (W/ Admin, DON)]]/Table39[[#This Row],[RN Hours (w/ Admin, DON)]]</f>
        <v>2.0041335253961298E-3</v>
      </c>
      <c r="L59" s="3">
        <v>31.997222222222224</v>
      </c>
      <c r="M59" s="3">
        <v>8.8888888888888892E-2</v>
      </c>
      <c r="N59" s="4">
        <f>Table39[[#This Row],[RN Hours Contract]]/Table39[[#This Row],[RN Hours]]</f>
        <v>2.7780189252539283E-3</v>
      </c>
      <c r="O59" s="3">
        <v>5.8666666666666663</v>
      </c>
      <c r="P59" s="3">
        <v>0</v>
      </c>
      <c r="Q59" s="4">
        <f>Table39[[#This Row],[RN Admin Hours Contract]]/Table39[[#This Row],[RN Admin Hours]]</f>
        <v>0</v>
      </c>
      <c r="R59" s="3">
        <v>6.4888888888888889</v>
      </c>
      <c r="S59" s="3">
        <v>0</v>
      </c>
      <c r="T59" s="4">
        <f>Table39[[#This Row],[RN DON Hours Contract]]/Table39[[#This Row],[RN DON Hours]]</f>
        <v>0</v>
      </c>
      <c r="U59" s="3">
        <f>SUM(Table39[[#This Row],[LPN Hours]], Table39[[#This Row],[LPN Admin Hours]])</f>
        <v>46.647222222222226</v>
      </c>
      <c r="V59" s="3">
        <f>Table39[[#This Row],[LPN Hours Contract]]+Table39[[#This Row],[LPN Admin Hours Contract]]</f>
        <v>0.13333333333333333</v>
      </c>
      <c r="W59" s="4">
        <f t="shared" si="4"/>
        <v>2.858333829571845E-3</v>
      </c>
      <c r="X59" s="3">
        <v>46.647222222222226</v>
      </c>
      <c r="Y59" s="3">
        <v>0.13333333333333333</v>
      </c>
      <c r="Z59" s="4">
        <f>Table39[[#This Row],[LPN Hours Contract]]/Table39[[#This Row],[LPN Hours]]</f>
        <v>2.858333829571845E-3</v>
      </c>
      <c r="AA59" s="3">
        <v>0</v>
      </c>
      <c r="AB59" s="3">
        <v>0</v>
      </c>
      <c r="AC59" s="4">
        <v>0</v>
      </c>
      <c r="AD59" s="3">
        <f>SUM(Table39[[#This Row],[CNA Hours]], Table39[[#This Row],[NA in Training Hours]], Table39[[#This Row],[Med Aide/Tech Hours]])</f>
        <v>133.55666666666667</v>
      </c>
      <c r="AE59" s="3">
        <f>SUM(Table39[[#This Row],[CNA Hours Contract]], Table39[[#This Row],[NA in Training Hours Contract]], Table39[[#This Row],[Med Aide/Tech Hours Contract]])</f>
        <v>9.6341111111111086</v>
      </c>
      <c r="AF59" s="4">
        <f>Table39[[#This Row],[CNA/NA/Med Aide Contract Hours]]/Table39[[#This Row],[Total CNA, NA in Training, Med Aide/Tech Hours]]</f>
        <v>7.2135007196279549E-2</v>
      </c>
      <c r="AG59" s="3">
        <v>116.68722222222223</v>
      </c>
      <c r="AH59" s="3">
        <v>9.6341111111111086</v>
      </c>
      <c r="AI59" s="4">
        <f>Table39[[#This Row],[CNA Hours Contract]]/Table39[[#This Row],[CNA Hours]]</f>
        <v>8.2563548327199462E-2</v>
      </c>
      <c r="AJ59" s="3">
        <v>14.611111111111111</v>
      </c>
      <c r="AK59" s="3">
        <v>0</v>
      </c>
      <c r="AL59" s="4">
        <f>Table39[[#This Row],[NA in Training Hours Contract]]/Table39[[#This Row],[NA in Training Hours]]</f>
        <v>0</v>
      </c>
      <c r="AM59" s="3">
        <v>2.2583333333333333</v>
      </c>
      <c r="AN59" s="3">
        <v>0</v>
      </c>
      <c r="AO59" s="4">
        <f>Table39[[#This Row],[Med Aide/Tech Hours Contract]]/Table39[[#This Row],[Med Aide/Tech Hours]]</f>
        <v>0</v>
      </c>
      <c r="AP59" s="1" t="s">
        <v>57</v>
      </c>
      <c r="AQ59" s="1">
        <v>4</v>
      </c>
    </row>
    <row r="60" spans="1:43" x14ac:dyDescent="0.2">
      <c r="A60" s="1" t="s">
        <v>273</v>
      </c>
      <c r="B60" s="1" t="s">
        <v>334</v>
      </c>
      <c r="C60" s="1" t="s">
        <v>602</v>
      </c>
      <c r="D60" s="1" t="s">
        <v>706</v>
      </c>
      <c r="E60" s="3">
        <v>56.444444444444443</v>
      </c>
      <c r="F60" s="3">
        <f t="shared" si="0"/>
        <v>218.79122222222225</v>
      </c>
      <c r="G60" s="3">
        <f>SUM(Table39[[#This Row],[RN Hours Contract (W/ Admin, DON)]], Table39[[#This Row],[LPN Contract Hours (w/ Admin)]], Table39[[#This Row],[CNA/NA/Med Aide Contract Hours]])</f>
        <v>28.869444444444447</v>
      </c>
      <c r="H60" s="4">
        <f>Table39[[#This Row],[Total Contract Hours]]/Table39[[#This Row],[Total Hours Nurse Staffing]]</f>
        <v>0.13194973797953502</v>
      </c>
      <c r="I60" s="3">
        <f>SUM(Table39[[#This Row],[RN Hours]], Table39[[#This Row],[RN Admin Hours]], Table39[[#This Row],[RN DON Hours]])</f>
        <v>25.634888888888888</v>
      </c>
      <c r="J60" s="3">
        <f t="shared" si="3"/>
        <v>3.0777777777777779</v>
      </c>
      <c r="K60" s="4">
        <f>Table39[[#This Row],[RN Hours Contract (W/ Admin, DON)]]/Table39[[#This Row],[RN Hours (w/ Admin, DON)]]</f>
        <v>0.12006206818831974</v>
      </c>
      <c r="L60" s="3">
        <v>13.970333333333333</v>
      </c>
      <c r="M60" s="3">
        <v>3.0777777777777779</v>
      </c>
      <c r="N60" s="4">
        <f>Table39[[#This Row],[RN Hours Contract]]/Table39[[#This Row],[RN Hours]]</f>
        <v>0.22030811322405416</v>
      </c>
      <c r="O60" s="3">
        <v>8.2867777777777789</v>
      </c>
      <c r="P60" s="3">
        <v>0</v>
      </c>
      <c r="Q60" s="4">
        <f>Table39[[#This Row],[RN Admin Hours Contract]]/Table39[[#This Row],[RN Admin Hours]]</f>
        <v>0</v>
      </c>
      <c r="R60" s="3">
        <v>3.3777777777777778</v>
      </c>
      <c r="S60" s="3">
        <v>0</v>
      </c>
      <c r="T60" s="4">
        <f>Table39[[#This Row],[RN DON Hours Contract]]/Table39[[#This Row],[RN DON Hours]]</f>
        <v>0</v>
      </c>
      <c r="U60" s="3">
        <f>SUM(Table39[[#This Row],[LPN Hours]], Table39[[#This Row],[LPN Admin Hours]])</f>
        <v>86.229444444444454</v>
      </c>
      <c r="V60" s="3">
        <f>Table39[[#This Row],[LPN Hours Contract]]+Table39[[#This Row],[LPN Admin Hours Contract]]</f>
        <v>4.447222222222222</v>
      </c>
      <c r="W60" s="4">
        <f t="shared" si="4"/>
        <v>5.1574288236165777E-2</v>
      </c>
      <c r="X60" s="3">
        <v>81.141333333333336</v>
      </c>
      <c r="Y60" s="3">
        <v>4.447222222222222</v>
      </c>
      <c r="Z60" s="4">
        <f>Table39[[#This Row],[LPN Hours Contract]]/Table39[[#This Row],[LPN Hours]]</f>
        <v>5.4808345383637873E-2</v>
      </c>
      <c r="AA60" s="3">
        <v>5.088111111111111</v>
      </c>
      <c r="AB60" s="3">
        <v>0</v>
      </c>
      <c r="AC60" s="4">
        <f>Table39[[#This Row],[LPN Admin Hours Contract]]/Table39[[#This Row],[LPN Admin Hours]]</f>
        <v>0</v>
      </c>
      <c r="AD60" s="3">
        <f>SUM(Table39[[#This Row],[CNA Hours]], Table39[[#This Row],[NA in Training Hours]], Table39[[#This Row],[Med Aide/Tech Hours]])</f>
        <v>106.92688888888888</v>
      </c>
      <c r="AE60" s="3">
        <f>SUM(Table39[[#This Row],[CNA Hours Contract]], Table39[[#This Row],[NA in Training Hours Contract]], Table39[[#This Row],[Med Aide/Tech Hours Contract]])</f>
        <v>21.344444444444445</v>
      </c>
      <c r="AF60" s="4">
        <f>Table39[[#This Row],[CNA/NA/Med Aide Contract Hours]]/Table39[[#This Row],[Total CNA, NA in Training, Med Aide/Tech Hours]]</f>
        <v>0.19961718391174865</v>
      </c>
      <c r="AG60" s="3">
        <v>104.48533333333333</v>
      </c>
      <c r="AH60" s="3">
        <v>21.344444444444445</v>
      </c>
      <c r="AI60" s="4">
        <f>Table39[[#This Row],[CNA Hours Contract]]/Table39[[#This Row],[CNA Hours]]</f>
        <v>0.20428172800435576</v>
      </c>
      <c r="AJ60" s="3">
        <v>0</v>
      </c>
      <c r="AK60" s="3">
        <v>0</v>
      </c>
      <c r="AL60" s="4">
        <v>0</v>
      </c>
      <c r="AM60" s="3">
        <v>2.4415555555555555</v>
      </c>
      <c r="AN60" s="3">
        <v>0</v>
      </c>
      <c r="AO60" s="4">
        <f>Table39[[#This Row],[Med Aide/Tech Hours Contract]]/Table39[[#This Row],[Med Aide/Tech Hours]]</f>
        <v>0</v>
      </c>
      <c r="AP60" s="1" t="s">
        <v>58</v>
      </c>
      <c r="AQ60" s="1">
        <v>4</v>
      </c>
    </row>
    <row r="61" spans="1:43" x14ac:dyDescent="0.2">
      <c r="A61" s="1" t="s">
        <v>273</v>
      </c>
      <c r="B61" s="1" t="s">
        <v>335</v>
      </c>
      <c r="C61" s="1" t="s">
        <v>621</v>
      </c>
      <c r="D61" s="1" t="s">
        <v>731</v>
      </c>
      <c r="E61" s="3">
        <v>111.64444444444445</v>
      </c>
      <c r="F61" s="3">
        <f t="shared" si="0"/>
        <v>411.84688888888883</v>
      </c>
      <c r="G61" s="3">
        <f>SUM(Table39[[#This Row],[RN Hours Contract (W/ Admin, DON)]], Table39[[#This Row],[LPN Contract Hours (w/ Admin)]], Table39[[#This Row],[CNA/NA/Med Aide Contract Hours]])</f>
        <v>11.447000000000001</v>
      </c>
      <c r="H61" s="4">
        <f>Table39[[#This Row],[Total Contract Hours]]/Table39[[#This Row],[Total Hours Nurse Staffing]]</f>
        <v>2.7794309751574351E-2</v>
      </c>
      <c r="I61" s="3">
        <f>SUM(Table39[[#This Row],[RN Hours]], Table39[[#This Row],[RN Admin Hours]], Table39[[#This Row],[RN DON Hours]])</f>
        <v>44.433111111111103</v>
      </c>
      <c r="J61" s="3">
        <f t="shared" si="3"/>
        <v>5.7786666666666671</v>
      </c>
      <c r="K61" s="4">
        <f>Table39[[#This Row],[RN Hours Contract (W/ Admin, DON)]]/Table39[[#This Row],[RN Hours (w/ Admin, DON)]]</f>
        <v>0.13005316355670699</v>
      </c>
      <c r="L61" s="3">
        <v>29.429555555555552</v>
      </c>
      <c r="M61" s="3">
        <v>4.7164444444444449</v>
      </c>
      <c r="N61" s="4">
        <f>Table39[[#This Row],[RN Hours Contract]]/Table39[[#This Row],[RN Hours]]</f>
        <v>0.16026217030498444</v>
      </c>
      <c r="O61" s="3">
        <v>12.963555555555553</v>
      </c>
      <c r="P61" s="3">
        <v>0.17777777777777778</v>
      </c>
      <c r="Q61" s="4">
        <f>Table39[[#This Row],[RN Admin Hours Contract]]/Table39[[#This Row],[RN Admin Hours]]</f>
        <v>1.3713658804168955E-2</v>
      </c>
      <c r="R61" s="3">
        <v>2.04</v>
      </c>
      <c r="S61" s="3">
        <v>0.88444444444444437</v>
      </c>
      <c r="T61" s="4">
        <f>Table39[[#This Row],[RN DON Hours Contract]]/Table39[[#This Row],[RN DON Hours]]</f>
        <v>0.43355119825708055</v>
      </c>
      <c r="U61" s="3">
        <f>SUM(Table39[[#This Row],[LPN Hours]], Table39[[#This Row],[LPN Admin Hours]])</f>
        <v>83.309111111111108</v>
      </c>
      <c r="V61" s="3">
        <f>Table39[[#This Row],[LPN Hours Contract]]+Table39[[#This Row],[LPN Admin Hours Contract]]</f>
        <v>2.9876666666666662</v>
      </c>
      <c r="W61" s="4">
        <f t="shared" si="4"/>
        <v>3.5862424011245932E-2</v>
      </c>
      <c r="X61" s="3">
        <v>65.341111111111104</v>
      </c>
      <c r="Y61" s="3">
        <v>2.9787777777777773</v>
      </c>
      <c r="Z61" s="4">
        <f>Table39[[#This Row],[LPN Hours Contract]]/Table39[[#This Row],[LPN Hours]]</f>
        <v>4.5588110258982774E-2</v>
      </c>
      <c r="AA61" s="3">
        <v>17.968</v>
      </c>
      <c r="AB61" s="3">
        <v>8.8888888888888889E-3</v>
      </c>
      <c r="AC61" s="4">
        <f>Table39[[#This Row],[LPN Admin Hours Contract]]/Table39[[#This Row],[LPN Admin Hours]]</f>
        <v>4.9470663896309492E-4</v>
      </c>
      <c r="AD61" s="3">
        <f>SUM(Table39[[#This Row],[CNA Hours]], Table39[[#This Row],[NA in Training Hours]], Table39[[#This Row],[Med Aide/Tech Hours]])</f>
        <v>284.10466666666662</v>
      </c>
      <c r="AE61" s="3">
        <f>SUM(Table39[[#This Row],[CNA Hours Contract]], Table39[[#This Row],[NA in Training Hours Contract]], Table39[[#This Row],[Med Aide/Tech Hours Contract]])</f>
        <v>2.6806666666666672</v>
      </c>
      <c r="AF61" s="4">
        <f>Table39[[#This Row],[CNA/NA/Med Aide Contract Hours]]/Table39[[#This Row],[Total CNA, NA in Training, Med Aide/Tech Hours]]</f>
        <v>9.4354897373503232E-3</v>
      </c>
      <c r="AG61" s="3">
        <v>246.37533333333332</v>
      </c>
      <c r="AH61" s="3">
        <v>2.6806666666666672</v>
      </c>
      <c r="AI61" s="4">
        <f>Table39[[#This Row],[CNA Hours Contract]]/Table39[[#This Row],[CNA Hours]]</f>
        <v>1.0880418223685816E-2</v>
      </c>
      <c r="AJ61" s="3">
        <v>35.487999999999985</v>
      </c>
      <c r="AK61" s="3">
        <v>0</v>
      </c>
      <c r="AL61" s="4">
        <f>Table39[[#This Row],[NA in Training Hours Contract]]/Table39[[#This Row],[NA in Training Hours]]</f>
        <v>0</v>
      </c>
      <c r="AM61" s="3">
        <v>2.2413333333333334</v>
      </c>
      <c r="AN61" s="3">
        <v>0</v>
      </c>
      <c r="AO61" s="4">
        <f>Table39[[#This Row],[Med Aide/Tech Hours Contract]]/Table39[[#This Row],[Med Aide/Tech Hours]]</f>
        <v>0</v>
      </c>
      <c r="AP61" s="1" t="s">
        <v>59</v>
      </c>
      <c r="AQ61" s="1">
        <v>4</v>
      </c>
    </row>
    <row r="62" spans="1:43" x14ac:dyDescent="0.2">
      <c r="A62" s="1" t="s">
        <v>273</v>
      </c>
      <c r="B62" s="1" t="s">
        <v>336</v>
      </c>
      <c r="C62" s="1" t="s">
        <v>563</v>
      </c>
      <c r="D62" s="1" t="s">
        <v>694</v>
      </c>
      <c r="E62" s="3">
        <v>111.96666666666667</v>
      </c>
      <c r="F62" s="3">
        <f t="shared" si="0"/>
        <v>345.45177777777781</v>
      </c>
      <c r="G62" s="3">
        <f>SUM(Table39[[#This Row],[RN Hours Contract (W/ Admin, DON)]], Table39[[#This Row],[LPN Contract Hours (w/ Admin)]], Table39[[#This Row],[CNA/NA/Med Aide Contract Hours]])</f>
        <v>5.3444444444444441</v>
      </c>
      <c r="H62" s="4">
        <f>Table39[[#This Row],[Total Contract Hours]]/Table39[[#This Row],[Total Hours Nurse Staffing]]</f>
        <v>1.5470884181937596E-2</v>
      </c>
      <c r="I62" s="3">
        <f>SUM(Table39[[#This Row],[RN Hours]], Table39[[#This Row],[RN Admin Hours]], Table39[[#This Row],[RN DON Hours]])</f>
        <v>71.73333333333332</v>
      </c>
      <c r="J62" s="3">
        <f t="shared" si="3"/>
        <v>7.7777777777777779E-2</v>
      </c>
      <c r="K62" s="4">
        <f>Table39[[#This Row],[RN Hours Contract (W/ Admin, DON)]]/Table39[[#This Row],[RN Hours (w/ Admin, DON)]]</f>
        <v>1.0842627013630734E-3</v>
      </c>
      <c r="L62" s="3">
        <v>56.166666666666664</v>
      </c>
      <c r="M62" s="3">
        <v>2.2222222222222223E-2</v>
      </c>
      <c r="N62" s="4">
        <f>Table39[[#This Row],[RN Hours Contract]]/Table39[[#This Row],[RN Hours]]</f>
        <v>3.9564787339268055E-4</v>
      </c>
      <c r="O62" s="3">
        <v>9.8777777777777782</v>
      </c>
      <c r="P62" s="3">
        <v>5.5555555555555552E-2</v>
      </c>
      <c r="Q62" s="4">
        <f>Table39[[#This Row],[RN Admin Hours Contract]]/Table39[[#This Row],[RN Admin Hours]]</f>
        <v>5.6242969628796397E-3</v>
      </c>
      <c r="R62" s="3">
        <v>5.6888888888888891</v>
      </c>
      <c r="S62" s="3">
        <v>0</v>
      </c>
      <c r="T62" s="4">
        <f>Table39[[#This Row],[RN DON Hours Contract]]/Table39[[#This Row],[RN DON Hours]]</f>
        <v>0</v>
      </c>
      <c r="U62" s="3">
        <f>SUM(Table39[[#This Row],[LPN Hours]], Table39[[#This Row],[LPN Admin Hours]])</f>
        <v>57.925000000000004</v>
      </c>
      <c r="V62" s="3">
        <f>Table39[[#This Row],[LPN Hours Contract]]+Table39[[#This Row],[LPN Admin Hours Contract]]</f>
        <v>0</v>
      </c>
      <c r="W62" s="4">
        <f t="shared" si="4"/>
        <v>0</v>
      </c>
      <c r="X62" s="3">
        <v>52.25277777777778</v>
      </c>
      <c r="Y62" s="3">
        <v>0</v>
      </c>
      <c r="Z62" s="4">
        <f>Table39[[#This Row],[LPN Hours Contract]]/Table39[[#This Row],[LPN Hours]]</f>
        <v>0</v>
      </c>
      <c r="AA62" s="3">
        <v>5.6722222222222225</v>
      </c>
      <c r="AB62" s="3">
        <v>0</v>
      </c>
      <c r="AC62" s="4">
        <f>Table39[[#This Row],[LPN Admin Hours Contract]]/Table39[[#This Row],[LPN Admin Hours]]</f>
        <v>0</v>
      </c>
      <c r="AD62" s="3">
        <f>SUM(Table39[[#This Row],[CNA Hours]], Table39[[#This Row],[NA in Training Hours]], Table39[[#This Row],[Med Aide/Tech Hours]])</f>
        <v>215.79344444444445</v>
      </c>
      <c r="AE62" s="3">
        <f>SUM(Table39[[#This Row],[CNA Hours Contract]], Table39[[#This Row],[NA in Training Hours Contract]], Table39[[#This Row],[Med Aide/Tech Hours Contract]])</f>
        <v>5.2666666666666666</v>
      </c>
      <c r="AF62" s="4">
        <f>Table39[[#This Row],[CNA/NA/Med Aide Contract Hours]]/Table39[[#This Row],[Total CNA, NA in Training, Med Aide/Tech Hours]]</f>
        <v>2.4406054967172824E-2</v>
      </c>
      <c r="AG62" s="3">
        <v>136.21666666666667</v>
      </c>
      <c r="AH62" s="3">
        <v>5.2666666666666666</v>
      </c>
      <c r="AI62" s="4">
        <f>Table39[[#This Row],[CNA Hours Contract]]/Table39[[#This Row],[CNA Hours]]</f>
        <v>3.8663893307231127E-2</v>
      </c>
      <c r="AJ62" s="3">
        <v>46.810111111111112</v>
      </c>
      <c r="AK62" s="3">
        <v>0</v>
      </c>
      <c r="AL62" s="4">
        <f>Table39[[#This Row],[NA in Training Hours Contract]]/Table39[[#This Row],[NA in Training Hours]]</f>
        <v>0</v>
      </c>
      <c r="AM62" s="3">
        <v>32.766666666666666</v>
      </c>
      <c r="AN62" s="3">
        <v>0</v>
      </c>
      <c r="AO62" s="4">
        <f>Table39[[#This Row],[Med Aide/Tech Hours Contract]]/Table39[[#This Row],[Med Aide/Tech Hours]]</f>
        <v>0</v>
      </c>
      <c r="AP62" s="1" t="s">
        <v>60</v>
      </c>
      <c r="AQ62" s="1">
        <v>4</v>
      </c>
    </row>
    <row r="63" spans="1:43" x14ac:dyDescent="0.2">
      <c r="A63" s="1" t="s">
        <v>273</v>
      </c>
      <c r="B63" s="1" t="s">
        <v>337</v>
      </c>
      <c r="C63" s="1" t="s">
        <v>592</v>
      </c>
      <c r="D63" s="1" t="s">
        <v>772</v>
      </c>
      <c r="E63" s="3">
        <v>112.02222222222223</v>
      </c>
      <c r="F63" s="3">
        <f t="shared" si="0"/>
        <v>505.38411111111105</v>
      </c>
      <c r="G63" s="3">
        <f>SUM(Table39[[#This Row],[RN Hours Contract (W/ Admin, DON)]], Table39[[#This Row],[LPN Contract Hours (w/ Admin)]], Table39[[#This Row],[CNA/NA/Med Aide Contract Hours]])</f>
        <v>1.3333333333333332E-2</v>
      </c>
      <c r="H63" s="4">
        <f>Table39[[#This Row],[Total Contract Hours]]/Table39[[#This Row],[Total Hours Nurse Staffing]]</f>
        <v>2.6382573255062102E-5</v>
      </c>
      <c r="I63" s="3">
        <f>SUM(Table39[[#This Row],[RN Hours]], Table39[[#This Row],[RN Admin Hours]], Table39[[#This Row],[RN DON Hours]])</f>
        <v>65.436222222222227</v>
      </c>
      <c r="J63" s="3">
        <f t="shared" si="3"/>
        <v>0</v>
      </c>
      <c r="K63" s="4">
        <f>Table39[[#This Row],[RN Hours Contract (W/ Admin, DON)]]/Table39[[#This Row],[RN Hours (w/ Admin, DON)]]</f>
        <v>0</v>
      </c>
      <c r="L63" s="3">
        <v>32.735444444444447</v>
      </c>
      <c r="M63" s="3">
        <v>0</v>
      </c>
      <c r="N63" s="4">
        <f>Table39[[#This Row],[RN Hours Contract]]/Table39[[#This Row],[RN Hours]]</f>
        <v>0</v>
      </c>
      <c r="O63" s="3">
        <v>27.611888888888885</v>
      </c>
      <c r="P63" s="3">
        <v>0</v>
      </c>
      <c r="Q63" s="4">
        <f>Table39[[#This Row],[RN Admin Hours Contract]]/Table39[[#This Row],[RN Admin Hours]]</f>
        <v>0</v>
      </c>
      <c r="R63" s="3">
        <v>5.0888888888888886</v>
      </c>
      <c r="S63" s="3">
        <v>0</v>
      </c>
      <c r="T63" s="4">
        <f>Table39[[#This Row],[RN DON Hours Contract]]/Table39[[#This Row],[RN DON Hours]]</f>
        <v>0</v>
      </c>
      <c r="U63" s="3">
        <f>SUM(Table39[[#This Row],[LPN Hours]], Table39[[#This Row],[LPN Admin Hours]])</f>
        <v>107.52155555555555</v>
      </c>
      <c r="V63" s="3">
        <f>Table39[[#This Row],[LPN Hours Contract]]+Table39[[#This Row],[LPN Admin Hours Contract]]</f>
        <v>1.3333333333333332E-2</v>
      </c>
      <c r="W63" s="4">
        <f t="shared" si="4"/>
        <v>1.2400614243758873E-4</v>
      </c>
      <c r="X63" s="3">
        <v>107.50822222222222</v>
      </c>
      <c r="Y63" s="3">
        <v>0</v>
      </c>
      <c r="Z63" s="4">
        <f>Table39[[#This Row],[LPN Hours Contract]]/Table39[[#This Row],[LPN Hours]]</f>
        <v>0</v>
      </c>
      <c r="AA63" s="3">
        <v>1.3333333333333332E-2</v>
      </c>
      <c r="AB63" s="3">
        <v>1.3333333333333332E-2</v>
      </c>
      <c r="AC63" s="4">
        <f>Table39[[#This Row],[LPN Admin Hours Contract]]/Table39[[#This Row],[LPN Admin Hours]]</f>
        <v>1</v>
      </c>
      <c r="AD63" s="3">
        <f>SUM(Table39[[#This Row],[CNA Hours]], Table39[[#This Row],[NA in Training Hours]], Table39[[#This Row],[Med Aide/Tech Hours]])</f>
        <v>332.42633333333328</v>
      </c>
      <c r="AE63" s="3">
        <f>SUM(Table39[[#This Row],[CNA Hours Contract]], Table39[[#This Row],[NA in Training Hours Contract]], Table39[[#This Row],[Med Aide/Tech Hours Contract]])</f>
        <v>0</v>
      </c>
      <c r="AF63" s="4">
        <f>Table39[[#This Row],[CNA/NA/Med Aide Contract Hours]]/Table39[[#This Row],[Total CNA, NA in Training, Med Aide/Tech Hours]]</f>
        <v>0</v>
      </c>
      <c r="AG63" s="3">
        <v>300.26855555555551</v>
      </c>
      <c r="AH63" s="3">
        <v>0</v>
      </c>
      <c r="AI63" s="4">
        <f>Table39[[#This Row],[CNA Hours Contract]]/Table39[[#This Row],[CNA Hours]]</f>
        <v>0</v>
      </c>
      <c r="AJ63" s="3">
        <v>32.157777777777781</v>
      </c>
      <c r="AK63" s="3">
        <v>0</v>
      </c>
      <c r="AL63" s="4">
        <f>Table39[[#This Row],[NA in Training Hours Contract]]/Table39[[#This Row],[NA in Training Hours]]</f>
        <v>0</v>
      </c>
      <c r="AM63" s="3">
        <v>0</v>
      </c>
      <c r="AN63" s="3">
        <v>0</v>
      </c>
      <c r="AO63" s="4">
        <v>0</v>
      </c>
      <c r="AP63" s="1" t="s">
        <v>61</v>
      </c>
      <c r="AQ63" s="1">
        <v>4</v>
      </c>
    </row>
    <row r="64" spans="1:43" x14ac:dyDescent="0.2">
      <c r="A64" s="1" t="s">
        <v>273</v>
      </c>
      <c r="B64" s="1" t="s">
        <v>338</v>
      </c>
      <c r="C64" s="1" t="s">
        <v>622</v>
      </c>
      <c r="D64" s="1" t="s">
        <v>727</v>
      </c>
      <c r="E64" s="3">
        <v>42.31111111111111</v>
      </c>
      <c r="F64" s="3">
        <f t="shared" si="0"/>
        <v>156.36711111111111</v>
      </c>
      <c r="G64" s="3">
        <f>SUM(Table39[[#This Row],[RN Hours Contract (W/ Admin, DON)]], Table39[[#This Row],[LPN Contract Hours (w/ Admin)]], Table39[[#This Row],[CNA/NA/Med Aide Contract Hours]])</f>
        <v>0</v>
      </c>
      <c r="H64" s="4">
        <f>Table39[[#This Row],[Total Contract Hours]]/Table39[[#This Row],[Total Hours Nurse Staffing]]</f>
        <v>0</v>
      </c>
      <c r="I64" s="3">
        <f>SUM(Table39[[#This Row],[RN Hours]], Table39[[#This Row],[RN Admin Hours]], Table39[[#This Row],[RN DON Hours]])</f>
        <v>26.603888888888889</v>
      </c>
      <c r="J64" s="3">
        <f t="shared" si="3"/>
        <v>0</v>
      </c>
      <c r="K64" s="4">
        <f>Table39[[#This Row],[RN Hours Contract (W/ Admin, DON)]]/Table39[[#This Row],[RN Hours (w/ Admin, DON)]]</f>
        <v>0</v>
      </c>
      <c r="L64" s="3">
        <v>11.721000000000002</v>
      </c>
      <c r="M64" s="3">
        <v>0</v>
      </c>
      <c r="N64" s="4">
        <f>Table39[[#This Row],[RN Hours Contract]]/Table39[[#This Row],[RN Hours]]</f>
        <v>0</v>
      </c>
      <c r="O64" s="3">
        <v>10.10511111111111</v>
      </c>
      <c r="P64" s="3">
        <v>0</v>
      </c>
      <c r="Q64" s="4">
        <f>Table39[[#This Row],[RN Admin Hours Contract]]/Table39[[#This Row],[RN Admin Hours]]</f>
        <v>0</v>
      </c>
      <c r="R64" s="3">
        <v>4.7777777777777777</v>
      </c>
      <c r="S64" s="3">
        <v>0</v>
      </c>
      <c r="T64" s="4">
        <f>Table39[[#This Row],[RN DON Hours Contract]]/Table39[[#This Row],[RN DON Hours]]</f>
        <v>0</v>
      </c>
      <c r="U64" s="3">
        <f>SUM(Table39[[#This Row],[LPN Hours]], Table39[[#This Row],[LPN Admin Hours]])</f>
        <v>37.403777777777776</v>
      </c>
      <c r="V64" s="3">
        <f>Table39[[#This Row],[LPN Hours Contract]]+Table39[[#This Row],[LPN Admin Hours Contract]]</f>
        <v>0</v>
      </c>
      <c r="W64" s="4">
        <f t="shared" si="4"/>
        <v>0</v>
      </c>
      <c r="X64" s="3">
        <v>37.403777777777776</v>
      </c>
      <c r="Y64" s="3">
        <v>0</v>
      </c>
      <c r="Z64" s="4">
        <f>Table39[[#This Row],[LPN Hours Contract]]/Table39[[#This Row],[LPN Hours]]</f>
        <v>0</v>
      </c>
      <c r="AA64" s="3">
        <v>0</v>
      </c>
      <c r="AB64" s="3">
        <v>0</v>
      </c>
      <c r="AC64" s="4">
        <v>0</v>
      </c>
      <c r="AD64" s="3">
        <f>SUM(Table39[[#This Row],[CNA Hours]], Table39[[#This Row],[NA in Training Hours]], Table39[[#This Row],[Med Aide/Tech Hours]])</f>
        <v>92.359444444444449</v>
      </c>
      <c r="AE64" s="3">
        <f>SUM(Table39[[#This Row],[CNA Hours Contract]], Table39[[#This Row],[NA in Training Hours Contract]], Table39[[#This Row],[Med Aide/Tech Hours Contract]])</f>
        <v>0</v>
      </c>
      <c r="AF64" s="4">
        <f>Table39[[#This Row],[CNA/NA/Med Aide Contract Hours]]/Table39[[#This Row],[Total CNA, NA in Training, Med Aide/Tech Hours]]</f>
        <v>0</v>
      </c>
      <c r="AG64" s="3">
        <v>70.721222222222224</v>
      </c>
      <c r="AH64" s="3">
        <v>0</v>
      </c>
      <c r="AI64" s="4">
        <f>Table39[[#This Row],[CNA Hours Contract]]/Table39[[#This Row],[CNA Hours]]</f>
        <v>0</v>
      </c>
      <c r="AJ64" s="3">
        <v>11.928777777777777</v>
      </c>
      <c r="AK64" s="3">
        <v>0</v>
      </c>
      <c r="AL64" s="4">
        <f>Table39[[#This Row],[NA in Training Hours Contract]]/Table39[[#This Row],[NA in Training Hours]]</f>
        <v>0</v>
      </c>
      <c r="AM64" s="3">
        <v>9.7094444444444399</v>
      </c>
      <c r="AN64" s="3">
        <v>0</v>
      </c>
      <c r="AO64" s="4">
        <f>Table39[[#This Row],[Med Aide/Tech Hours Contract]]/Table39[[#This Row],[Med Aide/Tech Hours]]</f>
        <v>0</v>
      </c>
      <c r="AP64" s="1" t="s">
        <v>62</v>
      </c>
      <c r="AQ64" s="1">
        <v>4</v>
      </c>
    </row>
    <row r="65" spans="1:43" x14ac:dyDescent="0.2">
      <c r="A65" s="1" t="s">
        <v>273</v>
      </c>
      <c r="B65" s="1" t="s">
        <v>339</v>
      </c>
      <c r="C65" s="1" t="s">
        <v>623</v>
      </c>
      <c r="D65" s="1" t="s">
        <v>711</v>
      </c>
      <c r="E65" s="3">
        <v>81.222222222222229</v>
      </c>
      <c r="F65" s="3">
        <f t="shared" si="0"/>
        <v>284.53777777777782</v>
      </c>
      <c r="G65" s="3">
        <f>SUM(Table39[[#This Row],[RN Hours Contract (W/ Admin, DON)]], Table39[[#This Row],[LPN Contract Hours (w/ Admin)]], Table39[[#This Row],[CNA/NA/Med Aide Contract Hours]])</f>
        <v>4.4444444444444446E-2</v>
      </c>
      <c r="H65" s="4">
        <f>Table39[[#This Row],[Total Contract Hours]]/Table39[[#This Row],[Total Hours Nurse Staffing]]</f>
        <v>1.5619874728604676E-4</v>
      </c>
      <c r="I65" s="3">
        <f>SUM(Table39[[#This Row],[RN Hours]], Table39[[#This Row],[RN Admin Hours]], Table39[[#This Row],[RN DON Hours]])</f>
        <v>44.007222222222232</v>
      </c>
      <c r="J65" s="3">
        <f t="shared" si="3"/>
        <v>4.4444444444444446E-2</v>
      </c>
      <c r="K65" s="4">
        <f>Table39[[#This Row],[RN Hours Contract (W/ Admin, DON)]]/Table39[[#This Row],[RN Hours (w/ Admin, DON)]]</f>
        <v>1.0099352379028693E-3</v>
      </c>
      <c r="L65" s="3">
        <v>16.890777777777778</v>
      </c>
      <c r="M65" s="3">
        <v>4.4444444444444446E-2</v>
      </c>
      <c r="N65" s="4">
        <f>Table39[[#This Row],[RN Hours Contract]]/Table39[[#This Row],[RN Hours]]</f>
        <v>2.6312846589526171E-3</v>
      </c>
      <c r="O65" s="3">
        <v>22.228444444444452</v>
      </c>
      <c r="P65" s="3">
        <v>0</v>
      </c>
      <c r="Q65" s="4">
        <f>Table39[[#This Row],[RN Admin Hours Contract]]/Table39[[#This Row],[RN Admin Hours]]</f>
        <v>0</v>
      </c>
      <c r="R65" s="3">
        <v>4.8879999999999999</v>
      </c>
      <c r="S65" s="3">
        <v>0</v>
      </c>
      <c r="T65" s="4">
        <f>Table39[[#This Row],[RN DON Hours Contract]]/Table39[[#This Row],[RN DON Hours]]</f>
        <v>0</v>
      </c>
      <c r="U65" s="3">
        <f>SUM(Table39[[#This Row],[LPN Hours]], Table39[[#This Row],[LPN Admin Hours]])</f>
        <v>66.128999999999991</v>
      </c>
      <c r="V65" s="3">
        <f>Table39[[#This Row],[LPN Hours Contract]]+Table39[[#This Row],[LPN Admin Hours Contract]]</f>
        <v>0</v>
      </c>
      <c r="W65" s="4">
        <f t="shared" si="4"/>
        <v>0</v>
      </c>
      <c r="X65" s="3">
        <v>62.857222222222219</v>
      </c>
      <c r="Y65" s="3">
        <v>0</v>
      </c>
      <c r="Z65" s="4">
        <f>Table39[[#This Row],[LPN Hours Contract]]/Table39[[#This Row],[LPN Hours]]</f>
        <v>0</v>
      </c>
      <c r="AA65" s="3">
        <v>3.2717777777777775</v>
      </c>
      <c r="AB65" s="3">
        <v>0</v>
      </c>
      <c r="AC65" s="4">
        <f>Table39[[#This Row],[LPN Admin Hours Contract]]/Table39[[#This Row],[LPN Admin Hours]]</f>
        <v>0</v>
      </c>
      <c r="AD65" s="3">
        <f>SUM(Table39[[#This Row],[CNA Hours]], Table39[[#This Row],[NA in Training Hours]], Table39[[#This Row],[Med Aide/Tech Hours]])</f>
        <v>174.4015555555556</v>
      </c>
      <c r="AE65" s="3">
        <f>SUM(Table39[[#This Row],[CNA Hours Contract]], Table39[[#This Row],[NA in Training Hours Contract]], Table39[[#This Row],[Med Aide/Tech Hours Contract]])</f>
        <v>0</v>
      </c>
      <c r="AF65" s="4">
        <f>Table39[[#This Row],[CNA/NA/Med Aide Contract Hours]]/Table39[[#This Row],[Total CNA, NA in Training, Med Aide/Tech Hours]]</f>
        <v>0</v>
      </c>
      <c r="AG65" s="3">
        <v>138.44566666666668</v>
      </c>
      <c r="AH65" s="3">
        <v>0</v>
      </c>
      <c r="AI65" s="4">
        <f>Table39[[#This Row],[CNA Hours Contract]]/Table39[[#This Row],[CNA Hours]]</f>
        <v>0</v>
      </c>
      <c r="AJ65" s="3">
        <v>19.03466666666667</v>
      </c>
      <c r="AK65" s="3">
        <v>0</v>
      </c>
      <c r="AL65" s="4">
        <f>Table39[[#This Row],[NA in Training Hours Contract]]/Table39[[#This Row],[NA in Training Hours]]</f>
        <v>0</v>
      </c>
      <c r="AM65" s="3">
        <v>16.921222222222227</v>
      </c>
      <c r="AN65" s="3">
        <v>0</v>
      </c>
      <c r="AO65" s="4">
        <f>Table39[[#This Row],[Med Aide/Tech Hours Contract]]/Table39[[#This Row],[Med Aide/Tech Hours]]</f>
        <v>0</v>
      </c>
      <c r="AP65" s="1" t="s">
        <v>63</v>
      </c>
      <c r="AQ65" s="1">
        <v>4</v>
      </c>
    </row>
    <row r="66" spans="1:43" x14ac:dyDescent="0.2">
      <c r="A66" s="1" t="s">
        <v>273</v>
      </c>
      <c r="B66" s="1" t="s">
        <v>340</v>
      </c>
      <c r="C66" s="1" t="s">
        <v>563</v>
      </c>
      <c r="D66" s="1" t="s">
        <v>694</v>
      </c>
      <c r="E66" s="3">
        <v>67.933333333333337</v>
      </c>
      <c r="F66" s="3">
        <f t="shared" ref="F66:F129" si="5">SUM(I66,U66,AD66)</f>
        <v>255.58366666666666</v>
      </c>
      <c r="G66" s="3">
        <f>SUM(Table39[[#This Row],[RN Hours Contract (W/ Admin, DON)]], Table39[[#This Row],[LPN Contract Hours (w/ Admin)]], Table39[[#This Row],[CNA/NA/Med Aide Contract Hours]])</f>
        <v>0.16666666666666666</v>
      </c>
      <c r="H66" s="4">
        <f>Table39[[#This Row],[Total Contract Hours]]/Table39[[#This Row],[Total Hours Nurse Staffing]]</f>
        <v>6.5210218180347982E-4</v>
      </c>
      <c r="I66" s="3">
        <f>SUM(Table39[[#This Row],[RN Hours]], Table39[[#This Row],[RN Admin Hours]], Table39[[#This Row],[RN DON Hours]])</f>
        <v>50.722000000000008</v>
      </c>
      <c r="J66" s="3">
        <f t="shared" si="3"/>
        <v>0.16666666666666666</v>
      </c>
      <c r="K66" s="4">
        <f>Table39[[#This Row],[RN Hours Contract (W/ Admin, DON)]]/Table39[[#This Row],[RN Hours (w/ Admin, DON)]]</f>
        <v>3.2858851517421758E-3</v>
      </c>
      <c r="L66" s="3">
        <v>23.037222222222223</v>
      </c>
      <c r="M66" s="3">
        <v>0.16666666666666666</v>
      </c>
      <c r="N66" s="4">
        <f>Table39[[#This Row],[RN Hours Contract]]/Table39[[#This Row],[RN Hours]]</f>
        <v>7.2346685316034432E-3</v>
      </c>
      <c r="O66" s="3">
        <v>22.112555555555559</v>
      </c>
      <c r="P66" s="3">
        <v>0</v>
      </c>
      <c r="Q66" s="4">
        <f>Table39[[#This Row],[RN Admin Hours Contract]]/Table39[[#This Row],[RN Admin Hours]]</f>
        <v>0</v>
      </c>
      <c r="R66" s="3">
        <v>5.572222222222222</v>
      </c>
      <c r="S66" s="3">
        <v>0</v>
      </c>
      <c r="T66" s="4">
        <f>Table39[[#This Row],[RN DON Hours Contract]]/Table39[[#This Row],[RN DON Hours]]</f>
        <v>0</v>
      </c>
      <c r="U66" s="3">
        <f>SUM(Table39[[#This Row],[LPN Hours]], Table39[[#This Row],[LPN Admin Hours]])</f>
        <v>77.913333333333341</v>
      </c>
      <c r="V66" s="3">
        <f>Table39[[#This Row],[LPN Hours Contract]]+Table39[[#This Row],[LPN Admin Hours Contract]]</f>
        <v>0</v>
      </c>
      <c r="W66" s="4">
        <f t="shared" si="4"/>
        <v>0</v>
      </c>
      <c r="X66" s="3">
        <v>77.399000000000001</v>
      </c>
      <c r="Y66" s="3">
        <v>0</v>
      </c>
      <c r="Z66" s="4">
        <f>Table39[[#This Row],[LPN Hours Contract]]/Table39[[#This Row],[LPN Hours]]</f>
        <v>0</v>
      </c>
      <c r="AA66" s="3">
        <v>0.51433333333333331</v>
      </c>
      <c r="AB66" s="3">
        <v>0</v>
      </c>
      <c r="AC66" s="4">
        <f>Table39[[#This Row],[LPN Admin Hours Contract]]/Table39[[#This Row],[LPN Admin Hours]]</f>
        <v>0</v>
      </c>
      <c r="AD66" s="3">
        <f>SUM(Table39[[#This Row],[CNA Hours]], Table39[[#This Row],[NA in Training Hours]], Table39[[#This Row],[Med Aide/Tech Hours]])</f>
        <v>126.94833333333334</v>
      </c>
      <c r="AE66" s="3">
        <f>SUM(Table39[[#This Row],[CNA Hours Contract]], Table39[[#This Row],[NA in Training Hours Contract]], Table39[[#This Row],[Med Aide/Tech Hours Contract]])</f>
        <v>0</v>
      </c>
      <c r="AF66" s="4">
        <f>Table39[[#This Row],[CNA/NA/Med Aide Contract Hours]]/Table39[[#This Row],[Total CNA, NA in Training, Med Aide/Tech Hours]]</f>
        <v>0</v>
      </c>
      <c r="AG66" s="3">
        <v>112.84511111111111</v>
      </c>
      <c r="AH66" s="3">
        <v>0</v>
      </c>
      <c r="AI66" s="4">
        <f>Table39[[#This Row],[CNA Hours Contract]]/Table39[[#This Row],[CNA Hours]]</f>
        <v>0</v>
      </c>
      <c r="AJ66" s="3">
        <v>8.4322222222222241</v>
      </c>
      <c r="AK66" s="3">
        <v>0</v>
      </c>
      <c r="AL66" s="4">
        <f>Table39[[#This Row],[NA in Training Hours Contract]]/Table39[[#This Row],[NA in Training Hours]]</f>
        <v>0</v>
      </c>
      <c r="AM66" s="3">
        <v>5.6710000000000003</v>
      </c>
      <c r="AN66" s="3">
        <v>0</v>
      </c>
      <c r="AO66" s="4">
        <f>Table39[[#This Row],[Med Aide/Tech Hours Contract]]/Table39[[#This Row],[Med Aide/Tech Hours]]</f>
        <v>0</v>
      </c>
      <c r="AP66" s="1" t="s">
        <v>64</v>
      </c>
      <c r="AQ66" s="1">
        <v>4</v>
      </c>
    </row>
    <row r="67" spans="1:43" x14ac:dyDescent="0.2">
      <c r="A67" s="1" t="s">
        <v>273</v>
      </c>
      <c r="B67" s="1" t="s">
        <v>341</v>
      </c>
      <c r="C67" s="1" t="s">
        <v>587</v>
      </c>
      <c r="D67" s="1" t="s">
        <v>697</v>
      </c>
      <c r="E67" s="3">
        <v>83.688888888888883</v>
      </c>
      <c r="F67" s="3">
        <f t="shared" si="5"/>
        <v>267.04555555555555</v>
      </c>
      <c r="G67" s="3">
        <f>SUM(Table39[[#This Row],[RN Hours Contract (W/ Admin, DON)]], Table39[[#This Row],[LPN Contract Hours (w/ Admin)]], Table39[[#This Row],[CNA/NA/Med Aide Contract Hours]])</f>
        <v>19.099888888888884</v>
      </c>
      <c r="H67" s="4">
        <f>Table39[[#This Row],[Total Contract Hours]]/Table39[[#This Row],[Total Hours Nurse Staffing]]</f>
        <v>7.1522961126066695E-2</v>
      </c>
      <c r="I67" s="3">
        <f>SUM(Table39[[#This Row],[RN Hours]], Table39[[#This Row],[RN Admin Hours]], Table39[[#This Row],[RN DON Hours]])</f>
        <v>44.843777777777774</v>
      </c>
      <c r="J67" s="3">
        <f t="shared" si="3"/>
        <v>0</v>
      </c>
      <c r="K67" s="4">
        <f>Table39[[#This Row],[RN Hours Contract (W/ Admin, DON)]]/Table39[[#This Row],[RN Hours (w/ Admin, DON)]]</f>
        <v>0</v>
      </c>
      <c r="L67" s="3">
        <v>29.522666666666666</v>
      </c>
      <c r="M67" s="3">
        <v>0</v>
      </c>
      <c r="N67" s="4">
        <f>Table39[[#This Row],[RN Hours Contract]]/Table39[[#This Row],[RN Hours]]</f>
        <v>0</v>
      </c>
      <c r="O67" s="3">
        <v>10.876666666666667</v>
      </c>
      <c r="P67" s="3">
        <v>0</v>
      </c>
      <c r="Q67" s="4">
        <f>Table39[[#This Row],[RN Admin Hours Contract]]/Table39[[#This Row],[RN Admin Hours]]</f>
        <v>0</v>
      </c>
      <c r="R67" s="3">
        <v>4.4444444444444446</v>
      </c>
      <c r="S67" s="3">
        <v>0</v>
      </c>
      <c r="T67" s="4">
        <f>Table39[[#This Row],[RN DON Hours Contract]]/Table39[[#This Row],[RN DON Hours]]</f>
        <v>0</v>
      </c>
      <c r="U67" s="3">
        <f>SUM(Table39[[#This Row],[LPN Hours]], Table39[[#This Row],[LPN Admin Hours]])</f>
        <v>70.974555555555554</v>
      </c>
      <c r="V67" s="3">
        <f>Table39[[#This Row],[LPN Hours Contract]]+Table39[[#This Row],[LPN Admin Hours Contract]]</f>
        <v>8.8126666666666633</v>
      </c>
      <c r="W67" s="4">
        <f t="shared" si="4"/>
        <v>0.1241665636041711</v>
      </c>
      <c r="X67" s="3">
        <v>70.974555555555554</v>
      </c>
      <c r="Y67" s="3">
        <v>8.8126666666666633</v>
      </c>
      <c r="Z67" s="4">
        <f>Table39[[#This Row],[LPN Hours Contract]]/Table39[[#This Row],[LPN Hours]]</f>
        <v>0.1241665636041711</v>
      </c>
      <c r="AA67" s="3">
        <v>0</v>
      </c>
      <c r="AB67" s="3">
        <v>0</v>
      </c>
      <c r="AC67" s="4">
        <v>0</v>
      </c>
      <c r="AD67" s="3">
        <f>SUM(Table39[[#This Row],[CNA Hours]], Table39[[#This Row],[NA in Training Hours]], Table39[[#This Row],[Med Aide/Tech Hours]])</f>
        <v>151.2272222222222</v>
      </c>
      <c r="AE67" s="3">
        <f>SUM(Table39[[#This Row],[CNA Hours Contract]], Table39[[#This Row],[NA in Training Hours Contract]], Table39[[#This Row],[Med Aide/Tech Hours Contract]])</f>
        <v>10.287222222222219</v>
      </c>
      <c r="AF67" s="4">
        <f>Table39[[#This Row],[CNA/NA/Med Aide Contract Hours]]/Table39[[#This Row],[Total CNA, NA in Training, Med Aide/Tech Hours]]</f>
        <v>6.8024936721416254E-2</v>
      </c>
      <c r="AG67" s="3">
        <v>146.48788888888888</v>
      </c>
      <c r="AH67" s="3">
        <v>10.287222222222219</v>
      </c>
      <c r="AI67" s="4">
        <f>Table39[[#This Row],[CNA Hours Contract]]/Table39[[#This Row],[CNA Hours]]</f>
        <v>7.0225752451283402E-2</v>
      </c>
      <c r="AJ67" s="3">
        <v>4.7393333333333336</v>
      </c>
      <c r="AK67" s="3">
        <v>0</v>
      </c>
      <c r="AL67" s="4">
        <f>Table39[[#This Row],[NA in Training Hours Contract]]/Table39[[#This Row],[NA in Training Hours]]</f>
        <v>0</v>
      </c>
      <c r="AM67" s="3">
        <v>0</v>
      </c>
      <c r="AN67" s="3">
        <v>0</v>
      </c>
      <c r="AO67" s="4">
        <v>0</v>
      </c>
      <c r="AP67" s="1" t="s">
        <v>65</v>
      </c>
      <c r="AQ67" s="1">
        <v>4</v>
      </c>
    </row>
    <row r="68" spans="1:43" x14ac:dyDescent="0.2">
      <c r="A68" s="1" t="s">
        <v>273</v>
      </c>
      <c r="B68" s="1" t="s">
        <v>342</v>
      </c>
      <c r="C68" s="1" t="s">
        <v>624</v>
      </c>
      <c r="D68" s="1" t="s">
        <v>773</v>
      </c>
      <c r="E68" s="3">
        <v>164.23333333333332</v>
      </c>
      <c r="F68" s="3">
        <f t="shared" si="5"/>
        <v>606.24722222222226</v>
      </c>
      <c r="G68" s="3">
        <f>SUM(Table39[[#This Row],[RN Hours Contract (W/ Admin, DON)]], Table39[[#This Row],[LPN Contract Hours (w/ Admin)]], Table39[[#This Row],[CNA/NA/Med Aide Contract Hours]])</f>
        <v>0</v>
      </c>
      <c r="H68" s="4">
        <f>Table39[[#This Row],[Total Contract Hours]]/Table39[[#This Row],[Total Hours Nurse Staffing]]</f>
        <v>0</v>
      </c>
      <c r="I68" s="3">
        <f>SUM(Table39[[#This Row],[RN Hours]], Table39[[#This Row],[RN Admin Hours]], Table39[[#This Row],[RN DON Hours]])</f>
        <v>117.32055555555556</v>
      </c>
      <c r="J68" s="3">
        <f t="shared" si="3"/>
        <v>0</v>
      </c>
      <c r="K68" s="4">
        <f>Table39[[#This Row],[RN Hours Contract (W/ Admin, DON)]]/Table39[[#This Row],[RN Hours (w/ Admin, DON)]]</f>
        <v>0</v>
      </c>
      <c r="L68" s="3">
        <v>87.387111111111111</v>
      </c>
      <c r="M68" s="3">
        <v>0</v>
      </c>
      <c r="N68" s="4">
        <f>Table39[[#This Row],[RN Hours Contract]]/Table39[[#This Row],[RN Hours]]</f>
        <v>0</v>
      </c>
      <c r="O68" s="3">
        <v>24.633555555555557</v>
      </c>
      <c r="P68" s="3">
        <v>0</v>
      </c>
      <c r="Q68" s="4">
        <f>Table39[[#This Row],[RN Admin Hours Contract]]/Table39[[#This Row],[RN Admin Hours]]</f>
        <v>0</v>
      </c>
      <c r="R68" s="3">
        <v>5.2998888888888889</v>
      </c>
      <c r="S68" s="3">
        <v>0</v>
      </c>
      <c r="T68" s="4">
        <f>Table39[[#This Row],[RN DON Hours Contract]]/Table39[[#This Row],[RN DON Hours]]</f>
        <v>0</v>
      </c>
      <c r="U68" s="3">
        <f>SUM(Table39[[#This Row],[LPN Hours]], Table39[[#This Row],[LPN Admin Hours]])</f>
        <v>152.78355555555555</v>
      </c>
      <c r="V68" s="3">
        <f>Table39[[#This Row],[LPN Hours Contract]]+Table39[[#This Row],[LPN Admin Hours Contract]]</f>
        <v>0</v>
      </c>
      <c r="W68" s="4">
        <f t="shared" si="4"/>
        <v>0</v>
      </c>
      <c r="X68" s="3">
        <v>144.93299999999999</v>
      </c>
      <c r="Y68" s="3">
        <v>0</v>
      </c>
      <c r="Z68" s="4">
        <f>Table39[[#This Row],[LPN Hours Contract]]/Table39[[#This Row],[LPN Hours]]</f>
        <v>0</v>
      </c>
      <c r="AA68" s="3">
        <v>7.8505555555555553</v>
      </c>
      <c r="AB68" s="3">
        <v>0</v>
      </c>
      <c r="AC68" s="4">
        <f>Table39[[#This Row],[LPN Admin Hours Contract]]/Table39[[#This Row],[LPN Admin Hours]]</f>
        <v>0</v>
      </c>
      <c r="AD68" s="3">
        <f>SUM(Table39[[#This Row],[CNA Hours]], Table39[[#This Row],[NA in Training Hours]], Table39[[#This Row],[Med Aide/Tech Hours]])</f>
        <v>336.14311111111112</v>
      </c>
      <c r="AE68" s="3">
        <f>SUM(Table39[[#This Row],[CNA Hours Contract]], Table39[[#This Row],[NA in Training Hours Contract]], Table39[[#This Row],[Med Aide/Tech Hours Contract]])</f>
        <v>0</v>
      </c>
      <c r="AF68" s="4">
        <f>Table39[[#This Row],[CNA/NA/Med Aide Contract Hours]]/Table39[[#This Row],[Total CNA, NA in Training, Med Aide/Tech Hours]]</f>
        <v>0</v>
      </c>
      <c r="AG68" s="3">
        <v>336.14311111111112</v>
      </c>
      <c r="AH68" s="3">
        <v>0</v>
      </c>
      <c r="AI68" s="4">
        <f>Table39[[#This Row],[CNA Hours Contract]]/Table39[[#This Row],[CNA Hours]]</f>
        <v>0</v>
      </c>
      <c r="AJ68" s="3">
        <v>0</v>
      </c>
      <c r="AK68" s="3">
        <v>0</v>
      </c>
      <c r="AL68" s="4">
        <v>0</v>
      </c>
      <c r="AM68" s="3">
        <v>0</v>
      </c>
      <c r="AN68" s="3">
        <v>0</v>
      </c>
      <c r="AO68" s="4">
        <v>0</v>
      </c>
      <c r="AP68" s="1" t="s">
        <v>66</v>
      </c>
      <c r="AQ68" s="1">
        <v>4</v>
      </c>
    </row>
    <row r="69" spans="1:43" x14ac:dyDescent="0.2">
      <c r="A69" s="1" t="s">
        <v>273</v>
      </c>
      <c r="B69" s="1" t="s">
        <v>343</v>
      </c>
      <c r="C69" s="1" t="s">
        <v>625</v>
      </c>
      <c r="D69" s="1" t="s">
        <v>710</v>
      </c>
      <c r="E69" s="3">
        <v>16.866666666666667</v>
      </c>
      <c r="F69" s="3">
        <f t="shared" si="5"/>
        <v>120.56122222222223</v>
      </c>
      <c r="G69" s="3">
        <f>SUM(Table39[[#This Row],[RN Hours Contract (W/ Admin, DON)]], Table39[[#This Row],[LPN Contract Hours (w/ Admin)]], Table39[[#This Row],[CNA/NA/Med Aide Contract Hours]])</f>
        <v>0</v>
      </c>
      <c r="H69" s="4">
        <f>Table39[[#This Row],[Total Contract Hours]]/Table39[[#This Row],[Total Hours Nurse Staffing]]</f>
        <v>0</v>
      </c>
      <c r="I69" s="3">
        <f>SUM(Table39[[#This Row],[RN Hours]], Table39[[#This Row],[RN Admin Hours]], Table39[[#This Row],[RN DON Hours]])</f>
        <v>34.824444444444438</v>
      </c>
      <c r="J69" s="3">
        <f t="shared" si="3"/>
        <v>0</v>
      </c>
      <c r="K69" s="4">
        <f>Table39[[#This Row],[RN Hours Contract (W/ Admin, DON)]]/Table39[[#This Row],[RN Hours (w/ Admin, DON)]]</f>
        <v>0</v>
      </c>
      <c r="L69" s="3">
        <v>0</v>
      </c>
      <c r="M69" s="3">
        <v>0</v>
      </c>
      <c r="N69" s="4">
        <v>0</v>
      </c>
      <c r="O69" s="3">
        <v>32.202222222222218</v>
      </c>
      <c r="P69" s="3">
        <v>0</v>
      </c>
      <c r="Q69" s="4">
        <f>Table39[[#This Row],[RN Admin Hours Contract]]/Table39[[#This Row],[RN Admin Hours]]</f>
        <v>0</v>
      </c>
      <c r="R69" s="3">
        <v>2.6222222222222222</v>
      </c>
      <c r="S69" s="3">
        <v>0</v>
      </c>
      <c r="T69" s="4">
        <f>Table39[[#This Row],[RN DON Hours Contract]]/Table39[[#This Row],[RN DON Hours]]</f>
        <v>0</v>
      </c>
      <c r="U69" s="3">
        <f>SUM(Table39[[#This Row],[LPN Hours]], Table39[[#This Row],[LPN Admin Hours]])</f>
        <v>47.164555555555559</v>
      </c>
      <c r="V69" s="3">
        <f>Table39[[#This Row],[LPN Hours Contract]]+Table39[[#This Row],[LPN Admin Hours Contract]]</f>
        <v>0</v>
      </c>
      <c r="W69" s="4">
        <f t="shared" si="4"/>
        <v>0</v>
      </c>
      <c r="X69" s="3">
        <v>47.164555555555559</v>
      </c>
      <c r="Y69" s="3">
        <v>0</v>
      </c>
      <c r="Z69" s="4">
        <f>Table39[[#This Row],[LPN Hours Contract]]/Table39[[#This Row],[LPN Hours]]</f>
        <v>0</v>
      </c>
      <c r="AA69" s="3">
        <v>0</v>
      </c>
      <c r="AB69" s="3">
        <v>0</v>
      </c>
      <c r="AC69" s="4">
        <v>0</v>
      </c>
      <c r="AD69" s="3">
        <f>SUM(Table39[[#This Row],[CNA Hours]], Table39[[#This Row],[NA in Training Hours]], Table39[[#This Row],[Med Aide/Tech Hours]])</f>
        <v>38.572222222222223</v>
      </c>
      <c r="AE69" s="3">
        <f>SUM(Table39[[#This Row],[CNA Hours Contract]], Table39[[#This Row],[NA in Training Hours Contract]], Table39[[#This Row],[Med Aide/Tech Hours Contract]])</f>
        <v>0</v>
      </c>
      <c r="AF69" s="4">
        <f>Table39[[#This Row],[CNA/NA/Med Aide Contract Hours]]/Table39[[#This Row],[Total CNA, NA in Training, Med Aide/Tech Hours]]</f>
        <v>0</v>
      </c>
      <c r="AG69" s="3">
        <v>38.572222222222223</v>
      </c>
      <c r="AH69" s="3">
        <v>0</v>
      </c>
      <c r="AI69" s="4">
        <f>Table39[[#This Row],[CNA Hours Contract]]/Table39[[#This Row],[CNA Hours]]</f>
        <v>0</v>
      </c>
      <c r="AJ69" s="3">
        <v>0</v>
      </c>
      <c r="AK69" s="3">
        <v>0</v>
      </c>
      <c r="AL69" s="4">
        <v>0</v>
      </c>
      <c r="AM69" s="3">
        <v>0</v>
      </c>
      <c r="AN69" s="3">
        <v>0</v>
      </c>
      <c r="AO69" s="4">
        <v>0</v>
      </c>
      <c r="AP69" s="1" t="s">
        <v>67</v>
      </c>
      <c r="AQ69" s="1">
        <v>4</v>
      </c>
    </row>
    <row r="70" spans="1:43" x14ac:dyDescent="0.2">
      <c r="A70" s="1" t="s">
        <v>273</v>
      </c>
      <c r="B70" s="1" t="s">
        <v>344</v>
      </c>
      <c r="C70" s="1" t="s">
        <v>619</v>
      </c>
      <c r="D70" s="1" t="s">
        <v>717</v>
      </c>
      <c r="E70" s="3">
        <v>75.911111111111111</v>
      </c>
      <c r="F70" s="3">
        <f t="shared" si="5"/>
        <v>272.18911111111117</v>
      </c>
      <c r="G70" s="3">
        <f>SUM(Table39[[#This Row],[RN Hours Contract (W/ Admin, DON)]], Table39[[#This Row],[LPN Contract Hours (w/ Admin)]], Table39[[#This Row],[CNA/NA/Med Aide Contract Hours]])</f>
        <v>13.744444444444444</v>
      </c>
      <c r="H70" s="4">
        <f>Table39[[#This Row],[Total Contract Hours]]/Table39[[#This Row],[Total Hours Nurse Staffing]]</f>
        <v>5.0495937873259671E-2</v>
      </c>
      <c r="I70" s="3">
        <f>SUM(Table39[[#This Row],[RN Hours]], Table39[[#This Row],[RN Admin Hours]], Table39[[#This Row],[RN DON Hours]])</f>
        <v>46.877000000000002</v>
      </c>
      <c r="J70" s="3">
        <f t="shared" si="3"/>
        <v>0</v>
      </c>
      <c r="K70" s="4">
        <f>Table39[[#This Row],[RN Hours Contract (W/ Admin, DON)]]/Table39[[#This Row],[RN Hours (w/ Admin, DON)]]</f>
        <v>0</v>
      </c>
      <c r="L70" s="3">
        <v>32.422222222222224</v>
      </c>
      <c r="M70" s="3">
        <v>0</v>
      </c>
      <c r="N70" s="4">
        <f>Table39[[#This Row],[RN Hours Contract]]/Table39[[#This Row],[RN Hours]]</f>
        <v>0</v>
      </c>
      <c r="O70" s="3">
        <v>9.0325555555555557</v>
      </c>
      <c r="P70" s="3">
        <v>0</v>
      </c>
      <c r="Q70" s="4">
        <f>Table39[[#This Row],[RN Admin Hours Contract]]/Table39[[#This Row],[RN Admin Hours]]</f>
        <v>0</v>
      </c>
      <c r="R70" s="3">
        <v>5.4222222222222225</v>
      </c>
      <c r="S70" s="3">
        <v>0</v>
      </c>
      <c r="T70" s="4">
        <f>Table39[[#This Row],[RN DON Hours Contract]]/Table39[[#This Row],[RN DON Hours]]</f>
        <v>0</v>
      </c>
      <c r="U70" s="3">
        <f>SUM(Table39[[#This Row],[LPN Hours]], Table39[[#This Row],[LPN Admin Hours]])</f>
        <v>52.86855555555556</v>
      </c>
      <c r="V70" s="3">
        <f>Table39[[#This Row],[LPN Hours Contract]]+Table39[[#This Row],[LPN Admin Hours Contract]]</f>
        <v>0.22222222222222221</v>
      </c>
      <c r="W70" s="4">
        <f t="shared" si="4"/>
        <v>4.2032966455591118E-3</v>
      </c>
      <c r="X70" s="3">
        <v>35.046555555555557</v>
      </c>
      <c r="Y70" s="3">
        <v>0.22222222222222221</v>
      </c>
      <c r="Z70" s="4">
        <f>Table39[[#This Row],[LPN Hours Contract]]/Table39[[#This Row],[LPN Hours]]</f>
        <v>6.340772115820543E-3</v>
      </c>
      <c r="AA70" s="3">
        <v>17.822000000000006</v>
      </c>
      <c r="AB70" s="3">
        <v>0</v>
      </c>
      <c r="AC70" s="4">
        <f>Table39[[#This Row],[LPN Admin Hours Contract]]/Table39[[#This Row],[LPN Admin Hours]]</f>
        <v>0</v>
      </c>
      <c r="AD70" s="3">
        <f>SUM(Table39[[#This Row],[CNA Hours]], Table39[[#This Row],[NA in Training Hours]], Table39[[#This Row],[Med Aide/Tech Hours]])</f>
        <v>172.44355555555558</v>
      </c>
      <c r="AE70" s="3">
        <f>SUM(Table39[[#This Row],[CNA Hours Contract]], Table39[[#This Row],[NA in Training Hours Contract]], Table39[[#This Row],[Med Aide/Tech Hours Contract]])</f>
        <v>13.522222222222222</v>
      </c>
      <c r="AF70" s="4">
        <f>Table39[[#This Row],[CNA/NA/Med Aide Contract Hours]]/Table39[[#This Row],[Total CNA, NA in Training, Med Aide/Tech Hours]]</f>
        <v>7.841535265645698E-2</v>
      </c>
      <c r="AG70" s="3">
        <v>125.13466666666667</v>
      </c>
      <c r="AH70" s="3">
        <v>13.522222222222222</v>
      </c>
      <c r="AI70" s="4">
        <f>Table39[[#This Row],[CNA Hours Contract]]/Table39[[#This Row],[CNA Hours]]</f>
        <v>0.10806135967295677</v>
      </c>
      <c r="AJ70" s="3">
        <v>47.308888888888887</v>
      </c>
      <c r="AK70" s="3">
        <v>0</v>
      </c>
      <c r="AL70" s="4">
        <f>Table39[[#This Row],[NA in Training Hours Contract]]/Table39[[#This Row],[NA in Training Hours]]</f>
        <v>0</v>
      </c>
      <c r="AM70" s="3">
        <v>0</v>
      </c>
      <c r="AN70" s="3">
        <v>0</v>
      </c>
      <c r="AO70" s="4">
        <v>0</v>
      </c>
      <c r="AP70" s="1" t="s">
        <v>68</v>
      </c>
      <c r="AQ70" s="1">
        <v>4</v>
      </c>
    </row>
    <row r="71" spans="1:43" x14ac:dyDescent="0.2">
      <c r="A71" s="1" t="s">
        <v>273</v>
      </c>
      <c r="B71" s="1" t="s">
        <v>345</v>
      </c>
      <c r="C71" s="1" t="s">
        <v>545</v>
      </c>
      <c r="D71" s="1" t="s">
        <v>715</v>
      </c>
      <c r="E71" s="3">
        <v>93.9</v>
      </c>
      <c r="F71" s="3">
        <f t="shared" si="5"/>
        <v>352.45844444444447</v>
      </c>
      <c r="G71" s="3">
        <f>SUM(Table39[[#This Row],[RN Hours Contract (W/ Admin, DON)]], Table39[[#This Row],[LPN Contract Hours (w/ Admin)]], Table39[[#This Row],[CNA/NA/Med Aide Contract Hours]])</f>
        <v>0</v>
      </c>
      <c r="H71" s="4">
        <f>Table39[[#This Row],[Total Contract Hours]]/Table39[[#This Row],[Total Hours Nurse Staffing]]</f>
        <v>0</v>
      </c>
      <c r="I71" s="3">
        <f>SUM(Table39[[#This Row],[RN Hours]], Table39[[#This Row],[RN Admin Hours]], Table39[[#This Row],[RN DON Hours]])</f>
        <v>58.488888888888894</v>
      </c>
      <c r="J71" s="3">
        <f t="shared" si="3"/>
        <v>0</v>
      </c>
      <c r="K71" s="4">
        <f>Table39[[#This Row],[RN Hours Contract (W/ Admin, DON)]]/Table39[[#This Row],[RN Hours (w/ Admin, DON)]]</f>
        <v>0</v>
      </c>
      <c r="L71" s="3">
        <v>47.422222222222224</v>
      </c>
      <c r="M71" s="3">
        <v>0</v>
      </c>
      <c r="N71" s="4">
        <f>Table39[[#This Row],[RN Hours Contract]]/Table39[[#This Row],[RN Hours]]</f>
        <v>0</v>
      </c>
      <c r="O71" s="3">
        <v>5.6</v>
      </c>
      <c r="P71" s="3">
        <v>0</v>
      </c>
      <c r="Q71" s="4">
        <f>Table39[[#This Row],[RN Admin Hours Contract]]/Table39[[#This Row],[RN Admin Hours]]</f>
        <v>0</v>
      </c>
      <c r="R71" s="3">
        <v>5.4666666666666668</v>
      </c>
      <c r="S71" s="3">
        <v>0</v>
      </c>
      <c r="T71" s="4">
        <f>Table39[[#This Row],[RN DON Hours Contract]]/Table39[[#This Row],[RN DON Hours]]</f>
        <v>0</v>
      </c>
      <c r="U71" s="3">
        <f>SUM(Table39[[#This Row],[LPN Hours]], Table39[[#This Row],[LPN Admin Hours]])</f>
        <v>114.70122222222223</v>
      </c>
      <c r="V71" s="3">
        <f>Table39[[#This Row],[LPN Hours Contract]]+Table39[[#This Row],[LPN Admin Hours Contract]]</f>
        <v>0</v>
      </c>
      <c r="W71" s="4">
        <f t="shared" si="4"/>
        <v>0</v>
      </c>
      <c r="X71" s="3">
        <v>114.70122222222223</v>
      </c>
      <c r="Y71" s="3">
        <v>0</v>
      </c>
      <c r="Z71" s="4">
        <f>Table39[[#This Row],[LPN Hours Contract]]/Table39[[#This Row],[LPN Hours]]</f>
        <v>0</v>
      </c>
      <c r="AA71" s="3">
        <v>0</v>
      </c>
      <c r="AB71" s="3">
        <v>0</v>
      </c>
      <c r="AC71" s="4">
        <v>0</v>
      </c>
      <c r="AD71" s="3">
        <f>SUM(Table39[[#This Row],[CNA Hours]], Table39[[#This Row],[NA in Training Hours]], Table39[[#This Row],[Med Aide/Tech Hours]])</f>
        <v>179.26833333333332</v>
      </c>
      <c r="AE71" s="3">
        <f>SUM(Table39[[#This Row],[CNA Hours Contract]], Table39[[#This Row],[NA in Training Hours Contract]], Table39[[#This Row],[Med Aide/Tech Hours Contract]])</f>
        <v>0</v>
      </c>
      <c r="AF71" s="4">
        <f>Table39[[#This Row],[CNA/NA/Med Aide Contract Hours]]/Table39[[#This Row],[Total CNA, NA in Training, Med Aide/Tech Hours]]</f>
        <v>0</v>
      </c>
      <c r="AG71" s="3">
        <v>179.26833333333332</v>
      </c>
      <c r="AH71" s="3">
        <v>0</v>
      </c>
      <c r="AI71" s="4">
        <f>Table39[[#This Row],[CNA Hours Contract]]/Table39[[#This Row],[CNA Hours]]</f>
        <v>0</v>
      </c>
      <c r="AJ71" s="3">
        <v>0</v>
      </c>
      <c r="AK71" s="3">
        <v>0</v>
      </c>
      <c r="AL71" s="4">
        <v>0</v>
      </c>
      <c r="AM71" s="3">
        <v>0</v>
      </c>
      <c r="AN71" s="3">
        <v>0</v>
      </c>
      <c r="AO71" s="4">
        <v>0</v>
      </c>
      <c r="AP71" s="1" t="s">
        <v>69</v>
      </c>
      <c r="AQ71" s="1">
        <v>4</v>
      </c>
    </row>
    <row r="72" spans="1:43" x14ac:dyDescent="0.2">
      <c r="A72" s="1" t="s">
        <v>273</v>
      </c>
      <c r="B72" s="1" t="s">
        <v>346</v>
      </c>
      <c r="C72" s="1" t="s">
        <v>563</v>
      </c>
      <c r="D72" s="1" t="s">
        <v>694</v>
      </c>
      <c r="E72" s="3">
        <v>39.533333333333331</v>
      </c>
      <c r="F72" s="3">
        <f t="shared" si="5"/>
        <v>161.04644444444443</v>
      </c>
      <c r="G72" s="3">
        <f>SUM(Table39[[#This Row],[RN Hours Contract (W/ Admin, DON)]], Table39[[#This Row],[LPN Contract Hours (w/ Admin)]], Table39[[#This Row],[CNA/NA/Med Aide Contract Hours]])</f>
        <v>1.7143333333333335</v>
      </c>
      <c r="H72" s="4">
        <f>Table39[[#This Row],[Total Contract Hours]]/Table39[[#This Row],[Total Hours Nurse Staffing]]</f>
        <v>1.0644962322808191E-2</v>
      </c>
      <c r="I72" s="3">
        <f>SUM(Table39[[#This Row],[RN Hours]], Table39[[#This Row],[RN Admin Hours]], Table39[[#This Row],[RN DON Hours]])</f>
        <v>40.822444444444443</v>
      </c>
      <c r="J72" s="3">
        <f t="shared" si="3"/>
        <v>0</v>
      </c>
      <c r="K72" s="4">
        <f>Table39[[#This Row],[RN Hours Contract (W/ Admin, DON)]]/Table39[[#This Row],[RN Hours (w/ Admin, DON)]]</f>
        <v>0</v>
      </c>
      <c r="L72" s="3">
        <v>35.768666666666668</v>
      </c>
      <c r="M72" s="3">
        <v>0</v>
      </c>
      <c r="N72" s="4">
        <f>Table39[[#This Row],[RN Hours Contract]]/Table39[[#This Row],[RN Hours]]</f>
        <v>0</v>
      </c>
      <c r="O72" s="3">
        <v>0</v>
      </c>
      <c r="P72" s="3">
        <v>0</v>
      </c>
      <c r="Q72" s="4">
        <v>0</v>
      </c>
      <c r="R72" s="3">
        <v>5.0537777777777784</v>
      </c>
      <c r="S72" s="3">
        <v>0</v>
      </c>
      <c r="T72" s="4">
        <f>Table39[[#This Row],[RN DON Hours Contract]]/Table39[[#This Row],[RN DON Hours]]</f>
        <v>0</v>
      </c>
      <c r="U72" s="3">
        <f>SUM(Table39[[#This Row],[LPN Hours]], Table39[[#This Row],[LPN Admin Hours]])</f>
        <v>30.285222222222224</v>
      </c>
      <c r="V72" s="3">
        <f>Table39[[#This Row],[LPN Hours Contract]]+Table39[[#This Row],[LPN Admin Hours Contract]]</f>
        <v>1.7143333333333335</v>
      </c>
      <c r="W72" s="4">
        <f t="shared" si="4"/>
        <v>5.6606265615426671E-2</v>
      </c>
      <c r="X72" s="3">
        <v>18.881</v>
      </c>
      <c r="Y72" s="3">
        <v>1.7143333333333335</v>
      </c>
      <c r="Z72" s="4">
        <f>Table39[[#This Row],[LPN Hours Contract]]/Table39[[#This Row],[LPN Hours]]</f>
        <v>9.0796744522712428E-2</v>
      </c>
      <c r="AA72" s="3">
        <v>11.404222222222224</v>
      </c>
      <c r="AB72" s="3">
        <v>0</v>
      </c>
      <c r="AC72" s="4">
        <f>Table39[[#This Row],[LPN Admin Hours Contract]]/Table39[[#This Row],[LPN Admin Hours]]</f>
        <v>0</v>
      </c>
      <c r="AD72" s="3">
        <f>SUM(Table39[[#This Row],[CNA Hours]], Table39[[#This Row],[NA in Training Hours]], Table39[[#This Row],[Med Aide/Tech Hours]])</f>
        <v>89.938777777777787</v>
      </c>
      <c r="AE72" s="3">
        <f>SUM(Table39[[#This Row],[CNA Hours Contract]], Table39[[#This Row],[NA in Training Hours Contract]], Table39[[#This Row],[Med Aide/Tech Hours Contract]])</f>
        <v>0</v>
      </c>
      <c r="AF72" s="4">
        <f>Table39[[#This Row],[CNA/NA/Med Aide Contract Hours]]/Table39[[#This Row],[Total CNA, NA in Training, Med Aide/Tech Hours]]</f>
        <v>0</v>
      </c>
      <c r="AG72" s="3">
        <v>88.169666666666672</v>
      </c>
      <c r="AH72" s="3">
        <v>0</v>
      </c>
      <c r="AI72" s="4">
        <f>Table39[[#This Row],[CNA Hours Contract]]/Table39[[#This Row],[CNA Hours]]</f>
        <v>0</v>
      </c>
      <c r="AJ72" s="3">
        <v>1.7691111111111111</v>
      </c>
      <c r="AK72" s="3">
        <v>0</v>
      </c>
      <c r="AL72" s="4">
        <f>Table39[[#This Row],[NA in Training Hours Contract]]/Table39[[#This Row],[NA in Training Hours]]</f>
        <v>0</v>
      </c>
      <c r="AM72" s="3">
        <v>0</v>
      </c>
      <c r="AN72" s="3">
        <v>0</v>
      </c>
      <c r="AO72" s="4">
        <v>0</v>
      </c>
      <c r="AP72" s="1" t="s">
        <v>70</v>
      </c>
      <c r="AQ72" s="1">
        <v>4</v>
      </c>
    </row>
    <row r="73" spans="1:43" x14ac:dyDescent="0.2">
      <c r="A73" s="1" t="s">
        <v>273</v>
      </c>
      <c r="B73" s="1" t="s">
        <v>347</v>
      </c>
      <c r="C73" s="1" t="s">
        <v>563</v>
      </c>
      <c r="D73" s="1" t="s">
        <v>694</v>
      </c>
      <c r="E73" s="3">
        <v>75.86666666666666</v>
      </c>
      <c r="F73" s="3">
        <f t="shared" si="5"/>
        <v>237.78944444444443</v>
      </c>
      <c r="G73" s="3">
        <f>SUM(Table39[[#This Row],[RN Hours Contract (W/ Admin, DON)]], Table39[[#This Row],[LPN Contract Hours (w/ Admin)]], Table39[[#This Row],[CNA/NA/Med Aide Contract Hours]])</f>
        <v>7.2941111111111088</v>
      </c>
      <c r="H73" s="4">
        <f>Table39[[#This Row],[Total Contract Hours]]/Table39[[#This Row],[Total Hours Nurse Staffing]]</f>
        <v>3.06746631590506E-2</v>
      </c>
      <c r="I73" s="3">
        <f>SUM(Table39[[#This Row],[RN Hours]], Table39[[#This Row],[RN Admin Hours]], Table39[[#This Row],[RN DON Hours]])</f>
        <v>36.977777777777781</v>
      </c>
      <c r="J73" s="3">
        <f t="shared" si="3"/>
        <v>2.1722222222222225</v>
      </c>
      <c r="K73" s="4">
        <f>Table39[[#This Row],[RN Hours Contract (W/ Admin, DON)]]/Table39[[#This Row],[RN Hours (w/ Admin, DON)]]</f>
        <v>5.8743990384615384E-2</v>
      </c>
      <c r="L73" s="3">
        <v>25.661111111111111</v>
      </c>
      <c r="M73" s="3">
        <v>1.3444444444444446</v>
      </c>
      <c r="N73" s="4">
        <f>Table39[[#This Row],[RN Hours Contract]]/Table39[[#This Row],[RN Hours]]</f>
        <v>5.23922927040485E-2</v>
      </c>
      <c r="O73" s="3">
        <v>6.1611111111111114</v>
      </c>
      <c r="P73" s="3">
        <v>0.82777777777777772</v>
      </c>
      <c r="Q73" s="4">
        <f>Table39[[#This Row],[RN Admin Hours Contract]]/Table39[[#This Row],[RN Admin Hours]]</f>
        <v>0.13435527502254282</v>
      </c>
      <c r="R73" s="3">
        <v>5.1555555555555559</v>
      </c>
      <c r="S73" s="3">
        <v>0</v>
      </c>
      <c r="T73" s="4">
        <f>Table39[[#This Row],[RN DON Hours Contract]]/Table39[[#This Row],[RN DON Hours]]</f>
        <v>0</v>
      </c>
      <c r="U73" s="3">
        <f>SUM(Table39[[#This Row],[LPN Hours]], Table39[[#This Row],[LPN Admin Hours]])</f>
        <v>75.041666666666671</v>
      </c>
      <c r="V73" s="3">
        <f>Table39[[#This Row],[LPN Hours Contract]]+Table39[[#This Row],[LPN Admin Hours Contract]]</f>
        <v>7.7777777777777779E-2</v>
      </c>
      <c r="W73" s="4">
        <f t="shared" si="4"/>
        <v>1.0364612252452342E-3</v>
      </c>
      <c r="X73" s="3">
        <v>69.141666666666666</v>
      </c>
      <c r="Y73" s="3">
        <v>7.7777777777777779E-2</v>
      </c>
      <c r="Z73" s="4">
        <f>Table39[[#This Row],[LPN Hours Contract]]/Table39[[#This Row],[LPN Hours]]</f>
        <v>1.1249045839861799E-3</v>
      </c>
      <c r="AA73" s="3">
        <v>5.9</v>
      </c>
      <c r="AB73" s="3">
        <v>0</v>
      </c>
      <c r="AC73" s="4">
        <f>Table39[[#This Row],[LPN Admin Hours Contract]]/Table39[[#This Row],[LPN Admin Hours]]</f>
        <v>0</v>
      </c>
      <c r="AD73" s="3">
        <f>SUM(Table39[[#This Row],[CNA Hours]], Table39[[#This Row],[NA in Training Hours]], Table39[[#This Row],[Med Aide/Tech Hours]])</f>
        <v>125.77</v>
      </c>
      <c r="AE73" s="3">
        <f>SUM(Table39[[#This Row],[CNA Hours Contract]], Table39[[#This Row],[NA in Training Hours Contract]], Table39[[#This Row],[Med Aide/Tech Hours Contract]])</f>
        <v>5.0441111111111088</v>
      </c>
      <c r="AF73" s="4">
        <f>Table39[[#This Row],[CNA/NA/Med Aide Contract Hours]]/Table39[[#This Row],[Total CNA, NA in Training, Med Aide/Tech Hours]]</f>
        <v>4.0105836933379255E-2</v>
      </c>
      <c r="AG73" s="3">
        <v>109.18855555555555</v>
      </c>
      <c r="AH73" s="3">
        <v>5.0441111111111088</v>
      </c>
      <c r="AI73" s="4">
        <f>Table39[[#This Row],[CNA Hours Contract]]/Table39[[#This Row],[CNA Hours]]</f>
        <v>4.6196335187753679E-2</v>
      </c>
      <c r="AJ73" s="3">
        <v>0.9675555555555555</v>
      </c>
      <c r="AK73" s="3">
        <v>0</v>
      </c>
      <c r="AL73" s="4">
        <f>Table39[[#This Row],[NA in Training Hours Contract]]/Table39[[#This Row],[NA in Training Hours]]</f>
        <v>0</v>
      </c>
      <c r="AM73" s="3">
        <v>15.613888888888889</v>
      </c>
      <c r="AN73" s="3">
        <v>0</v>
      </c>
      <c r="AO73" s="4">
        <f>Table39[[#This Row],[Med Aide/Tech Hours Contract]]/Table39[[#This Row],[Med Aide/Tech Hours]]</f>
        <v>0</v>
      </c>
      <c r="AP73" s="1" t="s">
        <v>71</v>
      </c>
      <c r="AQ73" s="1">
        <v>4</v>
      </c>
    </row>
    <row r="74" spans="1:43" x14ac:dyDescent="0.2">
      <c r="A74" s="1" t="s">
        <v>273</v>
      </c>
      <c r="B74" s="1" t="s">
        <v>348</v>
      </c>
      <c r="C74" s="1" t="s">
        <v>626</v>
      </c>
      <c r="D74" s="1" t="s">
        <v>774</v>
      </c>
      <c r="E74" s="3">
        <v>65.888888888888886</v>
      </c>
      <c r="F74" s="3">
        <f t="shared" si="5"/>
        <v>268.43055555555554</v>
      </c>
      <c r="G74" s="3">
        <f>SUM(Table39[[#This Row],[RN Hours Contract (W/ Admin, DON)]], Table39[[#This Row],[LPN Contract Hours (w/ Admin)]], Table39[[#This Row],[CNA/NA/Med Aide Contract Hours]])</f>
        <v>0</v>
      </c>
      <c r="H74" s="4">
        <f>Table39[[#This Row],[Total Contract Hours]]/Table39[[#This Row],[Total Hours Nurse Staffing]]</f>
        <v>0</v>
      </c>
      <c r="I74" s="3">
        <f>SUM(Table39[[#This Row],[RN Hours]], Table39[[#This Row],[RN Admin Hours]], Table39[[#This Row],[RN DON Hours]])</f>
        <v>34.672222222222224</v>
      </c>
      <c r="J74" s="3">
        <f t="shared" si="3"/>
        <v>0</v>
      </c>
      <c r="K74" s="4">
        <f>Table39[[#This Row],[RN Hours Contract (W/ Admin, DON)]]/Table39[[#This Row],[RN Hours (w/ Admin, DON)]]</f>
        <v>0</v>
      </c>
      <c r="L74" s="3">
        <v>29.288888888888888</v>
      </c>
      <c r="M74" s="3">
        <v>0</v>
      </c>
      <c r="N74" s="4">
        <f>Table39[[#This Row],[RN Hours Contract]]/Table39[[#This Row],[RN Hours]]</f>
        <v>0</v>
      </c>
      <c r="O74" s="3">
        <v>0</v>
      </c>
      <c r="P74" s="3">
        <v>0</v>
      </c>
      <c r="Q74" s="4">
        <v>0</v>
      </c>
      <c r="R74" s="3">
        <v>5.3833333333333337</v>
      </c>
      <c r="S74" s="3">
        <v>0</v>
      </c>
      <c r="T74" s="4">
        <f>Table39[[#This Row],[RN DON Hours Contract]]/Table39[[#This Row],[RN DON Hours]]</f>
        <v>0</v>
      </c>
      <c r="U74" s="3">
        <f>SUM(Table39[[#This Row],[LPN Hours]], Table39[[#This Row],[LPN Admin Hours]])</f>
        <v>58.961111111111109</v>
      </c>
      <c r="V74" s="3">
        <f>Table39[[#This Row],[LPN Hours Contract]]+Table39[[#This Row],[LPN Admin Hours Contract]]</f>
        <v>0</v>
      </c>
      <c r="W74" s="4">
        <f t="shared" si="4"/>
        <v>0</v>
      </c>
      <c r="X74" s="3">
        <v>48.4</v>
      </c>
      <c r="Y74" s="3">
        <v>0</v>
      </c>
      <c r="Z74" s="4">
        <f>Table39[[#This Row],[LPN Hours Contract]]/Table39[[#This Row],[LPN Hours]]</f>
        <v>0</v>
      </c>
      <c r="AA74" s="3">
        <v>10.561111111111112</v>
      </c>
      <c r="AB74" s="3">
        <v>0</v>
      </c>
      <c r="AC74" s="4">
        <f>Table39[[#This Row],[LPN Admin Hours Contract]]/Table39[[#This Row],[LPN Admin Hours]]</f>
        <v>0</v>
      </c>
      <c r="AD74" s="3">
        <f>SUM(Table39[[#This Row],[CNA Hours]], Table39[[#This Row],[NA in Training Hours]], Table39[[#This Row],[Med Aide/Tech Hours]])</f>
        <v>174.79722222222222</v>
      </c>
      <c r="AE74" s="3">
        <f>SUM(Table39[[#This Row],[CNA Hours Contract]], Table39[[#This Row],[NA in Training Hours Contract]], Table39[[#This Row],[Med Aide/Tech Hours Contract]])</f>
        <v>0</v>
      </c>
      <c r="AF74" s="4">
        <f>Table39[[#This Row],[CNA/NA/Med Aide Contract Hours]]/Table39[[#This Row],[Total CNA, NA in Training, Med Aide/Tech Hours]]</f>
        <v>0</v>
      </c>
      <c r="AG74" s="3">
        <v>136.20155555555556</v>
      </c>
      <c r="AH74" s="3">
        <v>0</v>
      </c>
      <c r="AI74" s="4">
        <f>Table39[[#This Row],[CNA Hours Contract]]/Table39[[#This Row],[CNA Hours]]</f>
        <v>0</v>
      </c>
      <c r="AJ74" s="3">
        <v>18.172222222222221</v>
      </c>
      <c r="AK74" s="3">
        <v>0</v>
      </c>
      <c r="AL74" s="4">
        <f>Table39[[#This Row],[NA in Training Hours Contract]]/Table39[[#This Row],[NA in Training Hours]]</f>
        <v>0</v>
      </c>
      <c r="AM74" s="3">
        <v>20.423444444444446</v>
      </c>
      <c r="AN74" s="3">
        <v>0</v>
      </c>
      <c r="AO74" s="4">
        <f>Table39[[#This Row],[Med Aide/Tech Hours Contract]]/Table39[[#This Row],[Med Aide/Tech Hours]]</f>
        <v>0</v>
      </c>
      <c r="AP74" s="1" t="s">
        <v>72</v>
      </c>
      <c r="AQ74" s="1">
        <v>4</v>
      </c>
    </row>
    <row r="75" spans="1:43" x14ac:dyDescent="0.2">
      <c r="A75" s="1" t="s">
        <v>273</v>
      </c>
      <c r="B75" s="1" t="s">
        <v>349</v>
      </c>
      <c r="C75" s="1" t="s">
        <v>563</v>
      </c>
      <c r="D75" s="1" t="s">
        <v>694</v>
      </c>
      <c r="E75" s="3">
        <v>167.04444444444445</v>
      </c>
      <c r="F75" s="3">
        <f t="shared" si="5"/>
        <v>583.30566666666664</v>
      </c>
      <c r="G75" s="3">
        <f>SUM(Table39[[#This Row],[RN Hours Contract (W/ Admin, DON)]], Table39[[#This Row],[LPN Contract Hours (w/ Admin)]], Table39[[#This Row],[CNA/NA/Med Aide Contract Hours]])</f>
        <v>212.41099999999992</v>
      </c>
      <c r="H75" s="4">
        <f>Table39[[#This Row],[Total Contract Hours]]/Table39[[#This Row],[Total Hours Nurse Staffing]]</f>
        <v>0.36415041399106346</v>
      </c>
      <c r="I75" s="3">
        <f>SUM(Table39[[#This Row],[RN Hours]], Table39[[#This Row],[RN Admin Hours]], Table39[[#This Row],[RN DON Hours]])</f>
        <v>68.270555555555561</v>
      </c>
      <c r="J75" s="3">
        <f t="shared" si="3"/>
        <v>3.0891111111111109</v>
      </c>
      <c r="K75" s="4">
        <f>Table39[[#This Row],[RN Hours Contract (W/ Admin, DON)]]/Table39[[#This Row],[RN Hours (w/ Admin, DON)]]</f>
        <v>4.5248073433316778E-2</v>
      </c>
      <c r="L75" s="3">
        <v>55.000222222222227</v>
      </c>
      <c r="M75" s="3">
        <v>3.0891111111111109</v>
      </c>
      <c r="N75" s="4">
        <f>Table39[[#This Row],[RN Hours Contract]]/Table39[[#This Row],[RN Hours]]</f>
        <v>5.6165429634627728E-2</v>
      </c>
      <c r="O75" s="3">
        <v>7.5814444444444451</v>
      </c>
      <c r="P75" s="3">
        <v>0</v>
      </c>
      <c r="Q75" s="4">
        <f>Table39[[#This Row],[RN Admin Hours Contract]]/Table39[[#This Row],[RN Admin Hours]]</f>
        <v>0</v>
      </c>
      <c r="R75" s="3">
        <v>5.6888888888888891</v>
      </c>
      <c r="S75" s="3">
        <v>0</v>
      </c>
      <c r="T75" s="4">
        <f>Table39[[#This Row],[RN DON Hours Contract]]/Table39[[#This Row],[RN DON Hours]]</f>
        <v>0</v>
      </c>
      <c r="U75" s="3">
        <f>SUM(Table39[[#This Row],[LPN Hours]], Table39[[#This Row],[LPN Admin Hours]])</f>
        <v>191.54466666666667</v>
      </c>
      <c r="V75" s="3">
        <f>Table39[[#This Row],[LPN Hours Contract]]+Table39[[#This Row],[LPN Admin Hours Contract]]</f>
        <v>50.749777777777773</v>
      </c>
      <c r="W75" s="4">
        <f t="shared" si="4"/>
        <v>0.26495009577110529</v>
      </c>
      <c r="X75" s="3">
        <v>158.233</v>
      </c>
      <c r="Y75" s="3">
        <v>50.749777777777773</v>
      </c>
      <c r="Z75" s="4">
        <f>Table39[[#This Row],[LPN Hours Contract]]/Table39[[#This Row],[LPN Hours]]</f>
        <v>0.32072815264690535</v>
      </c>
      <c r="AA75" s="3">
        <v>33.311666666666667</v>
      </c>
      <c r="AB75" s="3">
        <v>0</v>
      </c>
      <c r="AC75" s="4">
        <f>Table39[[#This Row],[LPN Admin Hours Contract]]/Table39[[#This Row],[LPN Admin Hours]]</f>
        <v>0</v>
      </c>
      <c r="AD75" s="3">
        <f>SUM(Table39[[#This Row],[CNA Hours]], Table39[[#This Row],[NA in Training Hours]], Table39[[#This Row],[Med Aide/Tech Hours]])</f>
        <v>323.49044444444445</v>
      </c>
      <c r="AE75" s="3">
        <f>SUM(Table39[[#This Row],[CNA Hours Contract]], Table39[[#This Row],[NA in Training Hours Contract]], Table39[[#This Row],[Med Aide/Tech Hours Contract]])</f>
        <v>158.57211111111104</v>
      </c>
      <c r="AF75" s="4">
        <f>Table39[[#This Row],[CNA/NA/Med Aide Contract Hours]]/Table39[[#This Row],[Total CNA, NA in Training, Med Aide/Tech Hours]]</f>
        <v>0.49019102058312536</v>
      </c>
      <c r="AG75" s="3">
        <v>319.25400000000002</v>
      </c>
      <c r="AH75" s="3">
        <v>158.57211111111104</v>
      </c>
      <c r="AI75" s="4">
        <f>Table39[[#This Row],[CNA Hours Contract]]/Table39[[#This Row],[CNA Hours]]</f>
        <v>0.4966957692342493</v>
      </c>
      <c r="AJ75" s="3">
        <v>0</v>
      </c>
      <c r="AK75" s="3">
        <v>0</v>
      </c>
      <c r="AL75" s="4">
        <v>0</v>
      </c>
      <c r="AM75" s="3">
        <v>4.2364444444444436</v>
      </c>
      <c r="AN75" s="3">
        <v>0</v>
      </c>
      <c r="AO75" s="4">
        <f>Table39[[#This Row],[Med Aide/Tech Hours Contract]]/Table39[[#This Row],[Med Aide/Tech Hours]]</f>
        <v>0</v>
      </c>
      <c r="AP75" s="1" t="s">
        <v>73</v>
      </c>
      <c r="AQ75" s="1">
        <v>4</v>
      </c>
    </row>
    <row r="76" spans="1:43" x14ac:dyDescent="0.2">
      <c r="A76" s="1" t="s">
        <v>273</v>
      </c>
      <c r="B76" s="1" t="s">
        <v>350</v>
      </c>
      <c r="C76" s="1" t="s">
        <v>627</v>
      </c>
      <c r="D76" s="1" t="s">
        <v>738</v>
      </c>
      <c r="E76" s="3">
        <v>107.96666666666667</v>
      </c>
      <c r="F76" s="3">
        <f t="shared" si="5"/>
        <v>397.27088888888886</v>
      </c>
      <c r="G76" s="3">
        <f>SUM(Table39[[#This Row],[RN Hours Contract (W/ Admin, DON)]], Table39[[#This Row],[LPN Contract Hours (w/ Admin)]], Table39[[#This Row],[CNA/NA/Med Aide Contract Hours]])</f>
        <v>14.288444444444444</v>
      </c>
      <c r="H76" s="4">
        <f>Table39[[#This Row],[Total Contract Hours]]/Table39[[#This Row],[Total Hours Nurse Staffing]]</f>
        <v>3.5966502565559805E-2</v>
      </c>
      <c r="I76" s="3">
        <f>SUM(Table39[[#This Row],[RN Hours]], Table39[[#This Row],[RN Admin Hours]], Table39[[#This Row],[RN DON Hours]])</f>
        <v>100.34299999999999</v>
      </c>
      <c r="J76" s="3">
        <f t="shared" si="3"/>
        <v>9.0093333333333341</v>
      </c>
      <c r="K76" s="4">
        <f>Table39[[#This Row],[RN Hours Contract (W/ Admin, DON)]]/Table39[[#This Row],[RN Hours (w/ Admin, DON)]]</f>
        <v>8.9785369515893831E-2</v>
      </c>
      <c r="L76" s="3">
        <v>69.942999999999998</v>
      </c>
      <c r="M76" s="3">
        <v>9.0093333333333341</v>
      </c>
      <c r="N76" s="4">
        <f>Table39[[#This Row],[RN Hours Contract]]/Table39[[#This Row],[RN Hours]]</f>
        <v>0.12880964976242562</v>
      </c>
      <c r="O76" s="3">
        <v>24.888888888888889</v>
      </c>
      <c r="P76" s="3">
        <v>0</v>
      </c>
      <c r="Q76" s="4">
        <f>Table39[[#This Row],[RN Admin Hours Contract]]/Table39[[#This Row],[RN Admin Hours]]</f>
        <v>0</v>
      </c>
      <c r="R76" s="3">
        <v>5.5111111111111111</v>
      </c>
      <c r="S76" s="3">
        <v>0</v>
      </c>
      <c r="T76" s="4">
        <f>Table39[[#This Row],[RN DON Hours Contract]]/Table39[[#This Row],[RN DON Hours]]</f>
        <v>0</v>
      </c>
      <c r="U76" s="3">
        <f>SUM(Table39[[#This Row],[LPN Hours]], Table39[[#This Row],[LPN Admin Hours]])</f>
        <v>63.989333333333327</v>
      </c>
      <c r="V76" s="3">
        <f>Table39[[#This Row],[LPN Hours Contract]]+Table39[[#This Row],[LPN Admin Hours Contract]]</f>
        <v>4.4300000000000006</v>
      </c>
      <c r="W76" s="4">
        <f t="shared" si="4"/>
        <v>6.9230288381396915E-2</v>
      </c>
      <c r="X76" s="3">
        <v>56.79655555555555</v>
      </c>
      <c r="Y76" s="3">
        <v>4.3855555555555563</v>
      </c>
      <c r="Z76" s="4">
        <f>Table39[[#This Row],[LPN Hours Contract]]/Table39[[#This Row],[LPN Hours]]</f>
        <v>7.7215167586453817E-2</v>
      </c>
      <c r="AA76" s="3">
        <v>7.1927777777777759</v>
      </c>
      <c r="AB76" s="3">
        <v>4.4444444444444446E-2</v>
      </c>
      <c r="AC76" s="4">
        <f>Table39[[#This Row],[LPN Admin Hours Contract]]/Table39[[#This Row],[LPN Admin Hours]]</f>
        <v>6.1790376148914824E-3</v>
      </c>
      <c r="AD76" s="3">
        <f>SUM(Table39[[#This Row],[CNA Hours]], Table39[[#This Row],[NA in Training Hours]], Table39[[#This Row],[Med Aide/Tech Hours]])</f>
        <v>232.93855555555555</v>
      </c>
      <c r="AE76" s="3">
        <f>SUM(Table39[[#This Row],[CNA Hours Contract]], Table39[[#This Row],[NA in Training Hours Contract]], Table39[[#This Row],[Med Aide/Tech Hours Contract]])</f>
        <v>0.84911111111111115</v>
      </c>
      <c r="AF76" s="4">
        <f>Table39[[#This Row],[CNA/NA/Med Aide Contract Hours]]/Table39[[#This Row],[Total CNA, NA in Training, Med Aide/Tech Hours]]</f>
        <v>3.6452149756230423E-3</v>
      </c>
      <c r="AG76" s="3">
        <v>187.87377777777778</v>
      </c>
      <c r="AH76" s="3">
        <v>0.84911111111111115</v>
      </c>
      <c r="AI76" s="4">
        <f>Table39[[#This Row],[CNA Hours Contract]]/Table39[[#This Row],[CNA Hours]]</f>
        <v>4.5195828878017395E-3</v>
      </c>
      <c r="AJ76" s="3">
        <v>17.472555555555559</v>
      </c>
      <c r="AK76" s="3">
        <v>0</v>
      </c>
      <c r="AL76" s="4">
        <f>Table39[[#This Row],[NA in Training Hours Contract]]/Table39[[#This Row],[NA in Training Hours]]</f>
        <v>0</v>
      </c>
      <c r="AM76" s="3">
        <v>27.592222222222208</v>
      </c>
      <c r="AN76" s="3">
        <v>0</v>
      </c>
      <c r="AO76" s="4">
        <f>Table39[[#This Row],[Med Aide/Tech Hours Contract]]/Table39[[#This Row],[Med Aide/Tech Hours]]</f>
        <v>0</v>
      </c>
      <c r="AP76" s="1" t="s">
        <v>74</v>
      </c>
      <c r="AQ76" s="1">
        <v>4</v>
      </c>
    </row>
    <row r="77" spans="1:43" x14ac:dyDescent="0.2">
      <c r="A77" s="1" t="s">
        <v>273</v>
      </c>
      <c r="B77" s="1" t="s">
        <v>351</v>
      </c>
      <c r="C77" s="1" t="s">
        <v>600</v>
      </c>
      <c r="D77" s="1" t="s">
        <v>727</v>
      </c>
      <c r="E77" s="3">
        <v>111</v>
      </c>
      <c r="F77" s="3">
        <f t="shared" si="5"/>
        <v>407.35177777777778</v>
      </c>
      <c r="G77" s="3">
        <f>SUM(Table39[[#This Row],[RN Hours Contract (W/ Admin, DON)]], Table39[[#This Row],[LPN Contract Hours (w/ Admin)]], Table39[[#This Row],[CNA/NA/Med Aide Contract Hours]])</f>
        <v>17.916666666666668</v>
      </c>
      <c r="H77" s="4">
        <f>Table39[[#This Row],[Total Contract Hours]]/Table39[[#This Row],[Total Hours Nurse Staffing]]</f>
        <v>4.3983278444020266E-2</v>
      </c>
      <c r="I77" s="3">
        <f>SUM(Table39[[#This Row],[RN Hours]], Table39[[#This Row],[RN Admin Hours]], Table39[[#This Row],[RN DON Hours]])</f>
        <v>76.697222222222223</v>
      </c>
      <c r="J77" s="3">
        <f t="shared" si="3"/>
        <v>0</v>
      </c>
      <c r="K77" s="4">
        <f>Table39[[#This Row],[RN Hours Contract (W/ Admin, DON)]]/Table39[[#This Row],[RN Hours (w/ Admin, DON)]]</f>
        <v>0</v>
      </c>
      <c r="L77" s="3">
        <v>58.56388888888889</v>
      </c>
      <c r="M77" s="3">
        <v>0</v>
      </c>
      <c r="N77" s="4">
        <f>Table39[[#This Row],[RN Hours Contract]]/Table39[[#This Row],[RN Hours]]</f>
        <v>0</v>
      </c>
      <c r="O77" s="3">
        <v>12.561111111111112</v>
      </c>
      <c r="P77" s="3">
        <v>0</v>
      </c>
      <c r="Q77" s="4">
        <f>Table39[[#This Row],[RN Admin Hours Contract]]/Table39[[#This Row],[RN Admin Hours]]</f>
        <v>0</v>
      </c>
      <c r="R77" s="3">
        <v>5.572222222222222</v>
      </c>
      <c r="S77" s="3">
        <v>0</v>
      </c>
      <c r="T77" s="4">
        <f>Table39[[#This Row],[RN DON Hours Contract]]/Table39[[#This Row],[RN DON Hours]]</f>
        <v>0</v>
      </c>
      <c r="U77" s="3">
        <f>SUM(Table39[[#This Row],[LPN Hours]], Table39[[#This Row],[LPN Admin Hours]])</f>
        <v>115.95733333333334</v>
      </c>
      <c r="V77" s="3">
        <f>Table39[[#This Row],[LPN Hours Contract]]+Table39[[#This Row],[LPN Admin Hours Contract]]</f>
        <v>16.286111111111111</v>
      </c>
      <c r="W77" s="4">
        <f t="shared" si="4"/>
        <v>0.14044916904301966</v>
      </c>
      <c r="X77" s="3">
        <v>101.54444444444445</v>
      </c>
      <c r="Y77" s="3">
        <v>16.286111111111111</v>
      </c>
      <c r="Z77" s="4">
        <f>Table39[[#This Row],[LPN Hours Contract]]/Table39[[#This Row],[LPN Hours]]</f>
        <v>0.16038406827880511</v>
      </c>
      <c r="AA77" s="3">
        <v>14.41288888888889</v>
      </c>
      <c r="AB77" s="3">
        <v>0</v>
      </c>
      <c r="AC77" s="4">
        <f>Table39[[#This Row],[LPN Admin Hours Contract]]/Table39[[#This Row],[LPN Admin Hours]]</f>
        <v>0</v>
      </c>
      <c r="AD77" s="3">
        <f>SUM(Table39[[#This Row],[CNA Hours]], Table39[[#This Row],[NA in Training Hours]], Table39[[#This Row],[Med Aide/Tech Hours]])</f>
        <v>214.69722222222219</v>
      </c>
      <c r="AE77" s="3">
        <f>SUM(Table39[[#This Row],[CNA Hours Contract]], Table39[[#This Row],[NA in Training Hours Contract]], Table39[[#This Row],[Med Aide/Tech Hours Contract]])</f>
        <v>1.6305555555555555</v>
      </c>
      <c r="AF77" s="4">
        <f>Table39[[#This Row],[CNA/NA/Med Aide Contract Hours]]/Table39[[#This Row],[Total CNA, NA in Training, Med Aide/Tech Hours]]</f>
        <v>7.5946746710483766E-3</v>
      </c>
      <c r="AG77" s="3">
        <v>191.1611111111111</v>
      </c>
      <c r="AH77" s="3">
        <v>1.6305555555555555</v>
      </c>
      <c r="AI77" s="4">
        <f>Table39[[#This Row],[CNA Hours Contract]]/Table39[[#This Row],[CNA Hours]]</f>
        <v>8.5297451248219948E-3</v>
      </c>
      <c r="AJ77" s="3">
        <v>0</v>
      </c>
      <c r="AK77" s="3">
        <v>0</v>
      </c>
      <c r="AL77" s="4">
        <v>0</v>
      </c>
      <c r="AM77" s="3">
        <v>23.536111111111111</v>
      </c>
      <c r="AN77" s="3">
        <v>0</v>
      </c>
      <c r="AO77" s="4">
        <f>Table39[[#This Row],[Med Aide/Tech Hours Contract]]/Table39[[#This Row],[Med Aide/Tech Hours]]</f>
        <v>0</v>
      </c>
      <c r="AP77" s="1" t="s">
        <v>75</v>
      </c>
      <c r="AQ77" s="1">
        <v>4</v>
      </c>
    </row>
    <row r="78" spans="1:43" x14ac:dyDescent="0.2">
      <c r="A78" s="1" t="s">
        <v>273</v>
      </c>
      <c r="B78" s="1" t="s">
        <v>352</v>
      </c>
      <c r="C78" s="1" t="s">
        <v>580</v>
      </c>
      <c r="D78" s="1" t="s">
        <v>775</v>
      </c>
      <c r="E78" s="3">
        <v>9.5888888888888886</v>
      </c>
      <c r="F78" s="3">
        <f t="shared" si="5"/>
        <v>70.388888888888886</v>
      </c>
      <c r="G78" s="3">
        <f>SUM(Table39[[#This Row],[RN Hours Contract (W/ Admin, DON)]], Table39[[#This Row],[LPN Contract Hours (w/ Admin)]], Table39[[#This Row],[CNA/NA/Med Aide Contract Hours]])</f>
        <v>0</v>
      </c>
      <c r="H78" s="4">
        <f>Table39[[#This Row],[Total Contract Hours]]/Table39[[#This Row],[Total Hours Nurse Staffing]]</f>
        <v>0</v>
      </c>
      <c r="I78" s="3">
        <f>SUM(Table39[[#This Row],[RN Hours]], Table39[[#This Row],[RN Admin Hours]], Table39[[#This Row],[RN DON Hours]])</f>
        <v>29.611111111111111</v>
      </c>
      <c r="J78" s="3">
        <f t="shared" si="3"/>
        <v>0</v>
      </c>
      <c r="K78" s="4">
        <f>Table39[[#This Row],[RN Hours Contract (W/ Admin, DON)]]/Table39[[#This Row],[RN Hours (w/ Admin, DON)]]</f>
        <v>0</v>
      </c>
      <c r="L78" s="3">
        <v>19.019444444444446</v>
      </c>
      <c r="M78" s="3">
        <v>0</v>
      </c>
      <c r="N78" s="4">
        <f>Table39[[#This Row],[RN Hours Contract]]/Table39[[#This Row],[RN Hours]]</f>
        <v>0</v>
      </c>
      <c r="O78" s="3">
        <v>5.4361111111111109</v>
      </c>
      <c r="P78" s="3">
        <v>0</v>
      </c>
      <c r="Q78" s="4">
        <f>Table39[[#This Row],[RN Admin Hours Contract]]/Table39[[#This Row],[RN Admin Hours]]</f>
        <v>0</v>
      </c>
      <c r="R78" s="3">
        <v>5.1555555555555559</v>
      </c>
      <c r="S78" s="3">
        <v>0</v>
      </c>
      <c r="T78" s="4">
        <f>Table39[[#This Row],[RN DON Hours Contract]]/Table39[[#This Row],[RN DON Hours]]</f>
        <v>0</v>
      </c>
      <c r="U78" s="3">
        <f>SUM(Table39[[#This Row],[LPN Hours]], Table39[[#This Row],[LPN Admin Hours]])</f>
        <v>17.530555555555555</v>
      </c>
      <c r="V78" s="3">
        <f>Table39[[#This Row],[LPN Hours Contract]]+Table39[[#This Row],[LPN Admin Hours Contract]]</f>
        <v>0</v>
      </c>
      <c r="W78" s="4">
        <f t="shared" si="4"/>
        <v>0</v>
      </c>
      <c r="X78" s="3">
        <v>17.530555555555555</v>
      </c>
      <c r="Y78" s="3">
        <v>0</v>
      </c>
      <c r="Z78" s="4">
        <f>Table39[[#This Row],[LPN Hours Contract]]/Table39[[#This Row],[LPN Hours]]</f>
        <v>0</v>
      </c>
      <c r="AA78" s="3">
        <v>0</v>
      </c>
      <c r="AB78" s="3">
        <v>0</v>
      </c>
      <c r="AC78" s="4">
        <v>0</v>
      </c>
      <c r="AD78" s="3">
        <f>SUM(Table39[[#This Row],[CNA Hours]], Table39[[#This Row],[NA in Training Hours]], Table39[[#This Row],[Med Aide/Tech Hours]])</f>
        <v>23.247222222222224</v>
      </c>
      <c r="AE78" s="3">
        <f>SUM(Table39[[#This Row],[CNA Hours Contract]], Table39[[#This Row],[NA in Training Hours Contract]], Table39[[#This Row],[Med Aide/Tech Hours Contract]])</f>
        <v>0</v>
      </c>
      <c r="AF78" s="4">
        <f>Table39[[#This Row],[CNA/NA/Med Aide Contract Hours]]/Table39[[#This Row],[Total CNA, NA in Training, Med Aide/Tech Hours]]</f>
        <v>0</v>
      </c>
      <c r="AG78" s="3">
        <v>23.247222222222224</v>
      </c>
      <c r="AH78" s="3">
        <v>0</v>
      </c>
      <c r="AI78" s="4">
        <f>Table39[[#This Row],[CNA Hours Contract]]/Table39[[#This Row],[CNA Hours]]</f>
        <v>0</v>
      </c>
      <c r="AJ78" s="3">
        <v>0</v>
      </c>
      <c r="AK78" s="3">
        <v>0</v>
      </c>
      <c r="AL78" s="4">
        <v>0</v>
      </c>
      <c r="AM78" s="3">
        <v>0</v>
      </c>
      <c r="AN78" s="3">
        <v>0</v>
      </c>
      <c r="AO78" s="4">
        <v>0</v>
      </c>
      <c r="AP78" s="1" t="s">
        <v>76</v>
      </c>
      <c r="AQ78" s="1">
        <v>4</v>
      </c>
    </row>
    <row r="79" spans="1:43" x14ac:dyDescent="0.2">
      <c r="A79" s="1" t="s">
        <v>273</v>
      </c>
      <c r="B79" s="1" t="s">
        <v>353</v>
      </c>
      <c r="C79" s="1" t="s">
        <v>563</v>
      </c>
      <c r="D79" s="1" t="s">
        <v>694</v>
      </c>
      <c r="E79" s="3">
        <v>94.3</v>
      </c>
      <c r="F79" s="3">
        <f t="shared" si="5"/>
        <v>346.26755555555559</v>
      </c>
      <c r="G79" s="3">
        <f>SUM(Table39[[#This Row],[RN Hours Contract (W/ Admin, DON)]], Table39[[#This Row],[LPN Contract Hours (w/ Admin)]], Table39[[#This Row],[CNA/NA/Med Aide Contract Hours]])</f>
        <v>110.79533333333333</v>
      </c>
      <c r="H79" s="4">
        <f>Table39[[#This Row],[Total Contract Hours]]/Table39[[#This Row],[Total Hours Nurse Staffing]]</f>
        <v>0.31997029913926545</v>
      </c>
      <c r="I79" s="3">
        <f>SUM(Table39[[#This Row],[RN Hours]], Table39[[#This Row],[RN Admin Hours]], Table39[[#This Row],[RN DON Hours]])</f>
        <v>54.190777777777782</v>
      </c>
      <c r="J79" s="3">
        <f t="shared" si="3"/>
        <v>13.068555555555557</v>
      </c>
      <c r="K79" s="4">
        <f>Table39[[#This Row],[RN Hours Contract (W/ Admin, DON)]]/Table39[[#This Row],[RN Hours (w/ Admin, DON)]]</f>
        <v>0.24115829466678423</v>
      </c>
      <c r="L79" s="3">
        <v>37.457444444444448</v>
      </c>
      <c r="M79" s="3">
        <v>11.624111111111112</v>
      </c>
      <c r="N79" s="4">
        <f>Table39[[#This Row],[RN Hours Contract]]/Table39[[#This Row],[RN Hours]]</f>
        <v>0.310328461632015</v>
      </c>
      <c r="O79" s="3">
        <v>11.311111111111112</v>
      </c>
      <c r="P79" s="3">
        <v>0.28888888888888886</v>
      </c>
      <c r="Q79" s="4">
        <f>Table39[[#This Row],[RN Admin Hours Contract]]/Table39[[#This Row],[RN Admin Hours]]</f>
        <v>2.554027504911591E-2</v>
      </c>
      <c r="R79" s="3">
        <v>5.4222222222222225</v>
      </c>
      <c r="S79" s="3">
        <v>1.1555555555555554</v>
      </c>
      <c r="T79" s="4">
        <f>Table39[[#This Row],[RN DON Hours Contract]]/Table39[[#This Row],[RN DON Hours]]</f>
        <v>0.21311475409836061</v>
      </c>
      <c r="U79" s="3">
        <f>SUM(Table39[[#This Row],[LPN Hours]], Table39[[#This Row],[LPN Admin Hours]])</f>
        <v>105.63188888888889</v>
      </c>
      <c r="V79" s="3">
        <f>Table39[[#This Row],[LPN Hours Contract]]+Table39[[#This Row],[LPN Admin Hours Contract]]</f>
        <v>18.690222222222225</v>
      </c>
      <c r="W79" s="4">
        <f t="shared" si="4"/>
        <v>0.17693730954562334</v>
      </c>
      <c r="X79" s="3">
        <v>96.287444444444446</v>
      </c>
      <c r="Y79" s="3">
        <v>18.690222222222225</v>
      </c>
      <c r="Z79" s="4">
        <f>Table39[[#This Row],[LPN Hours Contract]]/Table39[[#This Row],[LPN Hours]]</f>
        <v>0.19410861229166837</v>
      </c>
      <c r="AA79" s="3">
        <v>9.344444444444445</v>
      </c>
      <c r="AB79" s="3">
        <v>0</v>
      </c>
      <c r="AC79" s="4">
        <f>Table39[[#This Row],[LPN Admin Hours Contract]]/Table39[[#This Row],[LPN Admin Hours]]</f>
        <v>0</v>
      </c>
      <c r="AD79" s="3">
        <f>SUM(Table39[[#This Row],[CNA Hours]], Table39[[#This Row],[NA in Training Hours]], Table39[[#This Row],[Med Aide/Tech Hours]])</f>
        <v>186.4448888888889</v>
      </c>
      <c r="AE79" s="3">
        <f>SUM(Table39[[#This Row],[CNA Hours Contract]], Table39[[#This Row],[NA in Training Hours Contract]], Table39[[#This Row],[Med Aide/Tech Hours Contract]])</f>
        <v>79.036555555555552</v>
      </c>
      <c r="AF79" s="4">
        <f>Table39[[#This Row],[CNA/NA/Med Aide Contract Hours]]/Table39[[#This Row],[Total CNA, NA in Training, Med Aide/Tech Hours]]</f>
        <v>0.42391376897790467</v>
      </c>
      <c r="AG79" s="3">
        <v>172.43655555555557</v>
      </c>
      <c r="AH79" s="3">
        <v>78.600444444444435</v>
      </c>
      <c r="AI79" s="4">
        <f>Table39[[#This Row],[CNA Hours Contract]]/Table39[[#This Row],[CNA Hours]]</f>
        <v>0.45582239909171091</v>
      </c>
      <c r="AJ79" s="3">
        <v>13.519444444444444</v>
      </c>
      <c r="AK79" s="3">
        <v>0</v>
      </c>
      <c r="AL79" s="4">
        <f>Table39[[#This Row],[NA in Training Hours Contract]]/Table39[[#This Row],[NA in Training Hours]]</f>
        <v>0</v>
      </c>
      <c r="AM79" s="3">
        <v>0.48888888888888887</v>
      </c>
      <c r="AN79" s="3">
        <v>0.43611111111111112</v>
      </c>
      <c r="AO79" s="4">
        <f>Table39[[#This Row],[Med Aide/Tech Hours Contract]]/Table39[[#This Row],[Med Aide/Tech Hours]]</f>
        <v>0.89204545454545459</v>
      </c>
      <c r="AP79" s="1" t="s">
        <v>77</v>
      </c>
      <c r="AQ79" s="1">
        <v>4</v>
      </c>
    </row>
    <row r="80" spans="1:43" x14ac:dyDescent="0.2">
      <c r="A80" s="1" t="s">
        <v>273</v>
      </c>
      <c r="B80" s="1" t="s">
        <v>354</v>
      </c>
      <c r="C80" s="1" t="s">
        <v>628</v>
      </c>
      <c r="D80" s="1" t="s">
        <v>776</v>
      </c>
      <c r="E80" s="3">
        <v>87.577777777777783</v>
      </c>
      <c r="F80" s="3">
        <f t="shared" si="5"/>
        <v>322.47977777777783</v>
      </c>
      <c r="G80" s="3">
        <f>SUM(Table39[[#This Row],[RN Hours Contract (W/ Admin, DON)]], Table39[[#This Row],[LPN Contract Hours (w/ Admin)]], Table39[[#This Row],[CNA/NA/Med Aide Contract Hours]])</f>
        <v>1.1111111111111112E-2</v>
      </c>
      <c r="H80" s="4">
        <f>Table39[[#This Row],[Total Contract Hours]]/Table39[[#This Row],[Total Hours Nurse Staffing]]</f>
        <v>3.4455218208342428E-5</v>
      </c>
      <c r="I80" s="3">
        <f>SUM(Table39[[#This Row],[RN Hours]], Table39[[#This Row],[RN Admin Hours]], Table39[[#This Row],[RN DON Hours]])</f>
        <v>58.407444444444444</v>
      </c>
      <c r="J80" s="3">
        <f t="shared" si="3"/>
        <v>0</v>
      </c>
      <c r="K80" s="4">
        <f>Table39[[#This Row],[RN Hours Contract (W/ Admin, DON)]]/Table39[[#This Row],[RN Hours (w/ Admin, DON)]]</f>
        <v>0</v>
      </c>
      <c r="L80" s="3">
        <v>36.885444444444445</v>
      </c>
      <c r="M80" s="3">
        <v>0</v>
      </c>
      <c r="N80" s="4">
        <f>Table39[[#This Row],[RN Hours Contract]]/Table39[[#This Row],[RN Hours]]</f>
        <v>0</v>
      </c>
      <c r="O80" s="3">
        <v>16.722000000000001</v>
      </c>
      <c r="P80" s="3">
        <v>0</v>
      </c>
      <c r="Q80" s="4">
        <f>Table39[[#This Row],[RN Admin Hours Contract]]/Table39[[#This Row],[RN Admin Hours]]</f>
        <v>0</v>
      </c>
      <c r="R80" s="3">
        <v>4.8</v>
      </c>
      <c r="S80" s="3">
        <v>0</v>
      </c>
      <c r="T80" s="4">
        <f>Table39[[#This Row],[RN DON Hours Contract]]/Table39[[#This Row],[RN DON Hours]]</f>
        <v>0</v>
      </c>
      <c r="U80" s="3">
        <f>SUM(Table39[[#This Row],[LPN Hours]], Table39[[#This Row],[LPN Admin Hours]])</f>
        <v>44.304000000000002</v>
      </c>
      <c r="V80" s="3">
        <f>Table39[[#This Row],[LPN Hours Contract]]+Table39[[#This Row],[LPN Admin Hours Contract]]</f>
        <v>1.1111111111111112E-2</v>
      </c>
      <c r="W80" s="4">
        <f t="shared" si="4"/>
        <v>2.5079250431363106E-4</v>
      </c>
      <c r="X80" s="3">
        <v>32.74111111111111</v>
      </c>
      <c r="Y80" s="3">
        <v>0</v>
      </c>
      <c r="Z80" s="4">
        <f>Table39[[#This Row],[LPN Hours Contract]]/Table39[[#This Row],[LPN Hours]]</f>
        <v>0</v>
      </c>
      <c r="AA80" s="3">
        <v>11.562888888888892</v>
      </c>
      <c r="AB80" s="3">
        <v>1.1111111111111112E-2</v>
      </c>
      <c r="AC80" s="4">
        <f>Table39[[#This Row],[LPN Admin Hours Contract]]/Table39[[#This Row],[LPN Admin Hours]]</f>
        <v>9.6092864143908652E-4</v>
      </c>
      <c r="AD80" s="3">
        <f>SUM(Table39[[#This Row],[CNA Hours]], Table39[[#This Row],[NA in Training Hours]], Table39[[#This Row],[Med Aide/Tech Hours]])</f>
        <v>219.76833333333335</v>
      </c>
      <c r="AE80" s="3">
        <f>SUM(Table39[[#This Row],[CNA Hours Contract]], Table39[[#This Row],[NA in Training Hours Contract]], Table39[[#This Row],[Med Aide/Tech Hours Contract]])</f>
        <v>0</v>
      </c>
      <c r="AF80" s="4">
        <f>Table39[[#This Row],[CNA/NA/Med Aide Contract Hours]]/Table39[[#This Row],[Total CNA, NA in Training, Med Aide/Tech Hours]]</f>
        <v>0</v>
      </c>
      <c r="AG80" s="3">
        <v>184.90222222222224</v>
      </c>
      <c r="AH80" s="3">
        <v>0</v>
      </c>
      <c r="AI80" s="4">
        <f>Table39[[#This Row],[CNA Hours Contract]]/Table39[[#This Row],[CNA Hours]]</f>
        <v>0</v>
      </c>
      <c r="AJ80" s="3">
        <v>8.2157777777777774</v>
      </c>
      <c r="AK80" s="3">
        <v>0</v>
      </c>
      <c r="AL80" s="4">
        <f>Table39[[#This Row],[NA in Training Hours Contract]]/Table39[[#This Row],[NA in Training Hours]]</f>
        <v>0</v>
      </c>
      <c r="AM80" s="3">
        <v>26.650333333333325</v>
      </c>
      <c r="AN80" s="3">
        <v>0</v>
      </c>
      <c r="AO80" s="4">
        <f>Table39[[#This Row],[Med Aide/Tech Hours Contract]]/Table39[[#This Row],[Med Aide/Tech Hours]]</f>
        <v>0</v>
      </c>
      <c r="AP80" s="1" t="s">
        <v>78</v>
      </c>
      <c r="AQ80" s="1">
        <v>4</v>
      </c>
    </row>
    <row r="81" spans="1:43" x14ac:dyDescent="0.2">
      <c r="A81" s="1" t="s">
        <v>273</v>
      </c>
      <c r="B81" s="1" t="s">
        <v>355</v>
      </c>
      <c r="C81" s="1" t="s">
        <v>563</v>
      </c>
      <c r="D81" s="1" t="s">
        <v>694</v>
      </c>
      <c r="E81" s="3">
        <v>30.944444444444443</v>
      </c>
      <c r="F81" s="3">
        <f t="shared" si="5"/>
        <v>151.14111111111112</v>
      </c>
      <c r="G81" s="3">
        <f>SUM(Table39[[#This Row],[RN Hours Contract (W/ Admin, DON)]], Table39[[#This Row],[LPN Contract Hours (w/ Admin)]], Table39[[#This Row],[CNA/NA/Med Aide Contract Hours]])</f>
        <v>7.4666666666666668</v>
      </c>
      <c r="H81" s="4">
        <f>Table39[[#This Row],[Total Contract Hours]]/Table39[[#This Row],[Total Hours Nurse Staffing]]</f>
        <v>4.9401956964426182E-2</v>
      </c>
      <c r="I81" s="3">
        <f>SUM(Table39[[#This Row],[RN Hours]], Table39[[#This Row],[RN Admin Hours]], Table39[[#This Row],[RN DON Hours]])</f>
        <v>46.923999999999999</v>
      </c>
      <c r="J81" s="3">
        <f t="shared" si="3"/>
        <v>0</v>
      </c>
      <c r="K81" s="4">
        <f>Table39[[#This Row],[RN Hours Contract (W/ Admin, DON)]]/Table39[[#This Row],[RN Hours (w/ Admin, DON)]]</f>
        <v>0</v>
      </c>
      <c r="L81" s="3">
        <v>31.242000000000001</v>
      </c>
      <c r="M81" s="3">
        <v>0</v>
      </c>
      <c r="N81" s="4">
        <f>Table39[[#This Row],[RN Hours Contract]]/Table39[[#This Row],[RN Hours]]</f>
        <v>0</v>
      </c>
      <c r="O81" s="3">
        <v>9.9931111111111068</v>
      </c>
      <c r="P81" s="3">
        <v>0</v>
      </c>
      <c r="Q81" s="4">
        <f>Table39[[#This Row],[RN Admin Hours Contract]]/Table39[[#This Row],[RN Admin Hours]]</f>
        <v>0</v>
      </c>
      <c r="R81" s="3">
        <v>5.6888888888888891</v>
      </c>
      <c r="S81" s="3">
        <v>0</v>
      </c>
      <c r="T81" s="4">
        <f>Table39[[#This Row],[RN DON Hours Contract]]/Table39[[#This Row],[RN DON Hours]]</f>
        <v>0</v>
      </c>
      <c r="U81" s="3">
        <f>SUM(Table39[[#This Row],[LPN Hours]], Table39[[#This Row],[LPN Admin Hours]])</f>
        <v>22.561666666666667</v>
      </c>
      <c r="V81" s="3">
        <f>Table39[[#This Row],[LPN Hours Contract]]+Table39[[#This Row],[LPN Admin Hours Contract]]</f>
        <v>1.375</v>
      </c>
      <c r="W81" s="4">
        <f t="shared" si="4"/>
        <v>6.0944079190367137E-2</v>
      </c>
      <c r="X81" s="3">
        <v>22.561666666666667</v>
      </c>
      <c r="Y81" s="3">
        <v>1.375</v>
      </c>
      <c r="Z81" s="4">
        <f>Table39[[#This Row],[LPN Hours Contract]]/Table39[[#This Row],[LPN Hours]]</f>
        <v>6.0944079190367137E-2</v>
      </c>
      <c r="AA81" s="3">
        <v>0</v>
      </c>
      <c r="AB81" s="3">
        <v>0</v>
      </c>
      <c r="AC81" s="4">
        <v>0</v>
      </c>
      <c r="AD81" s="3">
        <f>SUM(Table39[[#This Row],[CNA Hours]], Table39[[#This Row],[NA in Training Hours]], Table39[[#This Row],[Med Aide/Tech Hours]])</f>
        <v>81.655444444444441</v>
      </c>
      <c r="AE81" s="3">
        <f>SUM(Table39[[#This Row],[CNA Hours Contract]], Table39[[#This Row],[NA in Training Hours Contract]], Table39[[#This Row],[Med Aide/Tech Hours Contract]])</f>
        <v>6.0916666666666668</v>
      </c>
      <c r="AF81" s="4">
        <f>Table39[[#This Row],[CNA/NA/Med Aide Contract Hours]]/Table39[[#This Row],[Total CNA, NA in Training, Med Aide/Tech Hours]]</f>
        <v>7.460208817810339E-2</v>
      </c>
      <c r="AG81" s="3">
        <v>81.655444444444441</v>
      </c>
      <c r="AH81" s="3">
        <v>6.0916666666666668</v>
      </c>
      <c r="AI81" s="4">
        <f>Table39[[#This Row],[CNA Hours Contract]]/Table39[[#This Row],[CNA Hours]]</f>
        <v>7.460208817810339E-2</v>
      </c>
      <c r="AJ81" s="3">
        <v>0</v>
      </c>
      <c r="AK81" s="3">
        <v>0</v>
      </c>
      <c r="AL81" s="4">
        <v>0</v>
      </c>
      <c r="AM81" s="3">
        <v>0</v>
      </c>
      <c r="AN81" s="3">
        <v>0</v>
      </c>
      <c r="AO81" s="4">
        <v>0</v>
      </c>
      <c r="AP81" s="1" t="s">
        <v>79</v>
      </c>
      <c r="AQ81" s="1">
        <v>4</v>
      </c>
    </row>
    <row r="82" spans="1:43" x14ac:dyDescent="0.2">
      <c r="A82" s="1" t="s">
        <v>273</v>
      </c>
      <c r="B82" s="1" t="s">
        <v>356</v>
      </c>
      <c r="C82" s="1" t="s">
        <v>629</v>
      </c>
      <c r="D82" s="1" t="s">
        <v>696</v>
      </c>
      <c r="E82" s="3">
        <v>67.555555555555557</v>
      </c>
      <c r="F82" s="3">
        <f t="shared" si="5"/>
        <v>240.66777777777776</v>
      </c>
      <c r="G82" s="3">
        <f>SUM(Table39[[#This Row],[RN Hours Contract (W/ Admin, DON)]], Table39[[#This Row],[LPN Contract Hours (w/ Admin)]], Table39[[#This Row],[CNA/NA/Med Aide Contract Hours]])</f>
        <v>0</v>
      </c>
      <c r="H82" s="4">
        <f>Table39[[#This Row],[Total Contract Hours]]/Table39[[#This Row],[Total Hours Nurse Staffing]]</f>
        <v>0</v>
      </c>
      <c r="I82" s="3">
        <f>SUM(Table39[[#This Row],[RN Hours]], Table39[[#This Row],[RN Admin Hours]], Table39[[#This Row],[RN DON Hours]])</f>
        <v>78.750999999999991</v>
      </c>
      <c r="J82" s="3">
        <f t="shared" si="3"/>
        <v>0</v>
      </c>
      <c r="K82" s="4">
        <f>Table39[[#This Row],[RN Hours Contract (W/ Admin, DON)]]/Table39[[#This Row],[RN Hours (w/ Admin, DON)]]</f>
        <v>0</v>
      </c>
      <c r="L82" s="3">
        <v>56.528777777777776</v>
      </c>
      <c r="M82" s="3">
        <v>0</v>
      </c>
      <c r="N82" s="4">
        <f>Table39[[#This Row],[RN Hours Contract]]/Table39[[#This Row],[RN Hours]]</f>
        <v>0</v>
      </c>
      <c r="O82" s="3">
        <v>16.711111111111112</v>
      </c>
      <c r="P82" s="3">
        <v>0</v>
      </c>
      <c r="Q82" s="4">
        <f>Table39[[#This Row],[RN Admin Hours Contract]]/Table39[[#This Row],[RN Admin Hours]]</f>
        <v>0</v>
      </c>
      <c r="R82" s="3">
        <v>5.5111111111111111</v>
      </c>
      <c r="S82" s="3">
        <v>0</v>
      </c>
      <c r="T82" s="4">
        <f>Table39[[#This Row],[RN DON Hours Contract]]/Table39[[#This Row],[RN DON Hours]]</f>
        <v>0</v>
      </c>
      <c r="U82" s="3">
        <f>SUM(Table39[[#This Row],[LPN Hours]], Table39[[#This Row],[LPN Admin Hours]])</f>
        <v>31.955666666666666</v>
      </c>
      <c r="V82" s="3">
        <f>Table39[[#This Row],[LPN Hours Contract]]+Table39[[#This Row],[LPN Admin Hours Contract]]</f>
        <v>0</v>
      </c>
      <c r="W82" s="4">
        <f t="shared" si="4"/>
        <v>0</v>
      </c>
      <c r="X82" s="3">
        <v>26.828222222222223</v>
      </c>
      <c r="Y82" s="3">
        <v>0</v>
      </c>
      <c r="Z82" s="4">
        <f>Table39[[#This Row],[LPN Hours Contract]]/Table39[[#This Row],[LPN Hours]]</f>
        <v>0</v>
      </c>
      <c r="AA82" s="3">
        <v>5.1274444444444427</v>
      </c>
      <c r="AB82" s="3">
        <v>0</v>
      </c>
      <c r="AC82" s="4">
        <f>Table39[[#This Row],[LPN Admin Hours Contract]]/Table39[[#This Row],[LPN Admin Hours]]</f>
        <v>0</v>
      </c>
      <c r="AD82" s="3">
        <f>SUM(Table39[[#This Row],[CNA Hours]], Table39[[#This Row],[NA in Training Hours]], Table39[[#This Row],[Med Aide/Tech Hours]])</f>
        <v>129.96111111111111</v>
      </c>
      <c r="AE82" s="3">
        <f>SUM(Table39[[#This Row],[CNA Hours Contract]], Table39[[#This Row],[NA in Training Hours Contract]], Table39[[#This Row],[Med Aide/Tech Hours Contract]])</f>
        <v>0</v>
      </c>
      <c r="AF82" s="4">
        <f>Table39[[#This Row],[CNA/NA/Med Aide Contract Hours]]/Table39[[#This Row],[Total CNA, NA in Training, Med Aide/Tech Hours]]</f>
        <v>0</v>
      </c>
      <c r="AG82" s="3">
        <v>118.48399999999999</v>
      </c>
      <c r="AH82" s="3">
        <v>0</v>
      </c>
      <c r="AI82" s="4">
        <f>Table39[[#This Row],[CNA Hours Contract]]/Table39[[#This Row],[CNA Hours]]</f>
        <v>0</v>
      </c>
      <c r="AJ82" s="3">
        <v>11.151555555555561</v>
      </c>
      <c r="AK82" s="3">
        <v>0</v>
      </c>
      <c r="AL82" s="4">
        <f>Table39[[#This Row],[NA in Training Hours Contract]]/Table39[[#This Row],[NA in Training Hours]]</f>
        <v>0</v>
      </c>
      <c r="AM82" s="3">
        <v>0.32555555555555554</v>
      </c>
      <c r="AN82" s="3">
        <v>0</v>
      </c>
      <c r="AO82" s="4">
        <f>Table39[[#This Row],[Med Aide/Tech Hours Contract]]/Table39[[#This Row],[Med Aide/Tech Hours]]</f>
        <v>0</v>
      </c>
      <c r="AP82" s="1" t="s">
        <v>80</v>
      </c>
      <c r="AQ82" s="1">
        <v>4</v>
      </c>
    </row>
    <row r="83" spans="1:43" x14ac:dyDescent="0.2">
      <c r="A83" s="1" t="s">
        <v>273</v>
      </c>
      <c r="B83" s="1" t="s">
        <v>357</v>
      </c>
      <c r="C83" s="1" t="s">
        <v>602</v>
      </c>
      <c r="D83" s="1" t="s">
        <v>706</v>
      </c>
      <c r="E83" s="3">
        <v>108.14444444444445</v>
      </c>
      <c r="F83" s="3">
        <f t="shared" si="5"/>
        <v>408.84255555555558</v>
      </c>
      <c r="G83" s="3">
        <f>SUM(Table39[[#This Row],[RN Hours Contract (W/ Admin, DON)]], Table39[[#This Row],[LPN Contract Hours (w/ Admin)]], Table39[[#This Row],[CNA/NA/Med Aide Contract Hours]])</f>
        <v>0.39444444444444443</v>
      </c>
      <c r="H83" s="4">
        <f>Table39[[#This Row],[Total Contract Hours]]/Table39[[#This Row],[Total Hours Nurse Staffing]]</f>
        <v>9.6478323766578981E-4</v>
      </c>
      <c r="I83" s="3">
        <f>SUM(Table39[[#This Row],[RN Hours]], Table39[[#This Row],[RN Admin Hours]], Table39[[#This Row],[RN DON Hours]])</f>
        <v>89.835222222222228</v>
      </c>
      <c r="J83" s="3">
        <f t="shared" si="3"/>
        <v>0</v>
      </c>
      <c r="K83" s="4">
        <f>Table39[[#This Row],[RN Hours Contract (W/ Admin, DON)]]/Table39[[#This Row],[RN Hours (w/ Admin, DON)]]</f>
        <v>0</v>
      </c>
      <c r="L83" s="3">
        <v>69.351888888888894</v>
      </c>
      <c r="M83" s="3">
        <v>0</v>
      </c>
      <c r="N83" s="4">
        <f>Table39[[#This Row],[RN Hours Contract]]/Table39[[#This Row],[RN Hours]]</f>
        <v>0</v>
      </c>
      <c r="O83" s="3">
        <v>16.038888888888888</v>
      </c>
      <c r="P83" s="3">
        <v>0</v>
      </c>
      <c r="Q83" s="4">
        <f>Table39[[#This Row],[RN Admin Hours Contract]]/Table39[[#This Row],[RN Admin Hours]]</f>
        <v>0</v>
      </c>
      <c r="R83" s="3">
        <v>4.4444444444444446</v>
      </c>
      <c r="S83" s="3">
        <v>0</v>
      </c>
      <c r="T83" s="4">
        <f>Table39[[#This Row],[RN DON Hours Contract]]/Table39[[#This Row],[RN DON Hours]]</f>
        <v>0</v>
      </c>
      <c r="U83" s="3">
        <f>SUM(Table39[[#This Row],[LPN Hours]], Table39[[#This Row],[LPN Admin Hours]])</f>
        <v>75.659777777777776</v>
      </c>
      <c r="V83" s="3">
        <f>Table39[[#This Row],[LPN Hours Contract]]+Table39[[#This Row],[LPN Admin Hours Contract]]</f>
        <v>0.39444444444444443</v>
      </c>
      <c r="W83" s="4">
        <f t="shared" si="4"/>
        <v>5.2133968143942616E-3</v>
      </c>
      <c r="X83" s="3">
        <v>61.590333333333334</v>
      </c>
      <c r="Y83" s="3">
        <v>0</v>
      </c>
      <c r="Z83" s="4">
        <f>Table39[[#This Row],[LPN Hours Contract]]/Table39[[#This Row],[LPN Hours]]</f>
        <v>0</v>
      </c>
      <c r="AA83" s="3">
        <v>14.069444444444445</v>
      </c>
      <c r="AB83" s="3">
        <v>0.39444444444444443</v>
      </c>
      <c r="AC83" s="4">
        <f>Table39[[#This Row],[LPN Admin Hours Contract]]/Table39[[#This Row],[LPN Admin Hours]]</f>
        <v>2.8035538005923E-2</v>
      </c>
      <c r="AD83" s="3">
        <f>SUM(Table39[[#This Row],[CNA Hours]], Table39[[#This Row],[NA in Training Hours]], Table39[[#This Row],[Med Aide/Tech Hours]])</f>
        <v>243.34755555555554</v>
      </c>
      <c r="AE83" s="3">
        <f>SUM(Table39[[#This Row],[CNA Hours Contract]], Table39[[#This Row],[NA in Training Hours Contract]], Table39[[#This Row],[Med Aide/Tech Hours Contract]])</f>
        <v>0</v>
      </c>
      <c r="AF83" s="4">
        <f>Table39[[#This Row],[CNA/NA/Med Aide Contract Hours]]/Table39[[#This Row],[Total CNA, NA in Training, Med Aide/Tech Hours]]</f>
        <v>0</v>
      </c>
      <c r="AG83" s="3">
        <v>243.34755555555554</v>
      </c>
      <c r="AH83" s="3">
        <v>0</v>
      </c>
      <c r="AI83" s="4">
        <f>Table39[[#This Row],[CNA Hours Contract]]/Table39[[#This Row],[CNA Hours]]</f>
        <v>0</v>
      </c>
      <c r="AJ83" s="3">
        <v>0</v>
      </c>
      <c r="AK83" s="3">
        <v>0</v>
      </c>
      <c r="AL83" s="4">
        <v>0</v>
      </c>
      <c r="AM83" s="3">
        <v>0</v>
      </c>
      <c r="AN83" s="3">
        <v>0</v>
      </c>
      <c r="AO83" s="4">
        <v>0</v>
      </c>
      <c r="AP83" s="1" t="s">
        <v>81</v>
      </c>
      <c r="AQ83" s="1">
        <v>4</v>
      </c>
    </row>
    <row r="84" spans="1:43" x14ac:dyDescent="0.2">
      <c r="A84" s="1" t="s">
        <v>273</v>
      </c>
      <c r="B84" s="1" t="s">
        <v>358</v>
      </c>
      <c r="C84" s="1" t="s">
        <v>630</v>
      </c>
      <c r="D84" s="1" t="s">
        <v>777</v>
      </c>
      <c r="E84" s="3">
        <v>93.811111111111117</v>
      </c>
      <c r="F84" s="3">
        <f t="shared" si="5"/>
        <v>385.00822222222223</v>
      </c>
      <c r="G84" s="3">
        <f>SUM(Table39[[#This Row],[RN Hours Contract (W/ Admin, DON)]], Table39[[#This Row],[LPN Contract Hours (w/ Admin)]], Table39[[#This Row],[CNA/NA/Med Aide Contract Hours]])</f>
        <v>0</v>
      </c>
      <c r="H84" s="4">
        <f>Table39[[#This Row],[Total Contract Hours]]/Table39[[#This Row],[Total Hours Nurse Staffing]]</f>
        <v>0</v>
      </c>
      <c r="I84" s="3">
        <f>SUM(Table39[[#This Row],[RN Hours]], Table39[[#This Row],[RN Admin Hours]], Table39[[#This Row],[RN DON Hours]])</f>
        <v>63.940333333333335</v>
      </c>
      <c r="J84" s="3">
        <f t="shared" si="3"/>
        <v>0</v>
      </c>
      <c r="K84" s="4">
        <f>Table39[[#This Row],[RN Hours Contract (W/ Admin, DON)]]/Table39[[#This Row],[RN Hours (w/ Admin, DON)]]</f>
        <v>0</v>
      </c>
      <c r="L84" s="3">
        <v>37.81411111111111</v>
      </c>
      <c r="M84" s="3">
        <v>0</v>
      </c>
      <c r="N84" s="4">
        <f>Table39[[#This Row],[RN Hours Contract]]/Table39[[#This Row],[RN Hours]]</f>
        <v>0</v>
      </c>
      <c r="O84" s="3">
        <v>20.615111111111112</v>
      </c>
      <c r="P84" s="3">
        <v>0</v>
      </c>
      <c r="Q84" s="4">
        <f>Table39[[#This Row],[RN Admin Hours Contract]]/Table39[[#This Row],[RN Admin Hours]]</f>
        <v>0</v>
      </c>
      <c r="R84" s="3">
        <v>5.5111111111111111</v>
      </c>
      <c r="S84" s="3">
        <v>0</v>
      </c>
      <c r="T84" s="4">
        <f>Table39[[#This Row],[RN DON Hours Contract]]/Table39[[#This Row],[RN DON Hours]]</f>
        <v>0</v>
      </c>
      <c r="U84" s="3">
        <f>SUM(Table39[[#This Row],[LPN Hours]], Table39[[#This Row],[LPN Admin Hours]])</f>
        <v>72.745555555555541</v>
      </c>
      <c r="V84" s="3">
        <f>Table39[[#This Row],[LPN Hours Contract]]+Table39[[#This Row],[LPN Admin Hours Contract]]</f>
        <v>0</v>
      </c>
      <c r="W84" s="4">
        <f t="shared" si="4"/>
        <v>0</v>
      </c>
      <c r="X84" s="3">
        <v>54.349444444444444</v>
      </c>
      <c r="Y84" s="3">
        <v>0</v>
      </c>
      <c r="Z84" s="4">
        <f>Table39[[#This Row],[LPN Hours Contract]]/Table39[[#This Row],[LPN Hours]]</f>
        <v>0</v>
      </c>
      <c r="AA84" s="3">
        <v>18.396111111111104</v>
      </c>
      <c r="AB84" s="3">
        <v>0</v>
      </c>
      <c r="AC84" s="4">
        <f>Table39[[#This Row],[LPN Admin Hours Contract]]/Table39[[#This Row],[LPN Admin Hours]]</f>
        <v>0</v>
      </c>
      <c r="AD84" s="3">
        <f>SUM(Table39[[#This Row],[CNA Hours]], Table39[[#This Row],[NA in Training Hours]], Table39[[#This Row],[Med Aide/Tech Hours]])</f>
        <v>248.32233333333332</v>
      </c>
      <c r="AE84" s="3">
        <f>SUM(Table39[[#This Row],[CNA Hours Contract]], Table39[[#This Row],[NA in Training Hours Contract]], Table39[[#This Row],[Med Aide/Tech Hours Contract]])</f>
        <v>0</v>
      </c>
      <c r="AF84" s="4">
        <f>Table39[[#This Row],[CNA/NA/Med Aide Contract Hours]]/Table39[[#This Row],[Total CNA, NA in Training, Med Aide/Tech Hours]]</f>
        <v>0</v>
      </c>
      <c r="AG84" s="3">
        <v>210.26022222222221</v>
      </c>
      <c r="AH84" s="3">
        <v>0</v>
      </c>
      <c r="AI84" s="4">
        <f>Table39[[#This Row],[CNA Hours Contract]]/Table39[[#This Row],[CNA Hours]]</f>
        <v>0</v>
      </c>
      <c r="AJ84" s="3">
        <v>3.7105555555555556</v>
      </c>
      <c r="AK84" s="3">
        <v>0</v>
      </c>
      <c r="AL84" s="4">
        <f>Table39[[#This Row],[NA in Training Hours Contract]]/Table39[[#This Row],[NA in Training Hours]]</f>
        <v>0</v>
      </c>
      <c r="AM84" s="3">
        <v>34.351555555555557</v>
      </c>
      <c r="AN84" s="3">
        <v>0</v>
      </c>
      <c r="AO84" s="4">
        <f>Table39[[#This Row],[Med Aide/Tech Hours Contract]]/Table39[[#This Row],[Med Aide/Tech Hours]]</f>
        <v>0</v>
      </c>
      <c r="AP84" s="1" t="s">
        <v>82</v>
      </c>
      <c r="AQ84" s="1">
        <v>4</v>
      </c>
    </row>
    <row r="85" spans="1:43" x14ac:dyDescent="0.2">
      <c r="A85" s="1" t="s">
        <v>273</v>
      </c>
      <c r="B85" s="1" t="s">
        <v>359</v>
      </c>
      <c r="C85" s="1" t="s">
        <v>602</v>
      </c>
      <c r="D85" s="1" t="s">
        <v>706</v>
      </c>
      <c r="E85" s="3">
        <v>28.577777777777779</v>
      </c>
      <c r="F85" s="3">
        <f t="shared" si="5"/>
        <v>195.41399999999999</v>
      </c>
      <c r="G85" s="3">
        <f>SUM(Table39[[#This Row],[RN Hours Contract (W/ Admin, DON)]], Table39[[#This Row],[LPN Contract Hours (w/ Admin)]], Table39[[#This Row],[CNA/NA/Med Aide Contract Hours]])</f>
        <v>1.1111111111111112E-2</v>
      </c>
      <c r="H85" s="4">
        <f>Table39[[#This Row],[Total Contract Hours]]/Table39[[#This Row],[Total Hours Nurse Staffing]]</f>
        <v>5.685934022695975E-5</v>
      </c>
      <c r="I85" s="3">
        <f>SUM(Table39[[#This Row],[RN Hours]], Table39[[#This Row],[RN Admin Hours]], Table39[[#This Row],[RN DON Hours]])</f>
        <v>45.569999999999993</v>
      </c>
      <c r="J85" s="3">
        <f t="shared" si="3"/>
        <v>1.1111111111111112E-2</v>
      </c>
      <c r="K85" s="4">
        <f>Table39[[#This Row],[RN Hours Contract (W/ Admin, DON)]]/Table39[[#This Row],[RN Hours (w/ Admin, DON)]]</f>
        <v>2.4382512861775539E-4</v>
      </c>
      <c r="L85" s="3">
        <v>21.22</v>
      </c>
      <c r="M85" s="3">
        <v>1.1111111111111112E-2</v>
      </c>
      <c r="N85" s="4">
        <f>Table39[[#This Row],[RN Hours Contract]]/Table39[[#This Row],[RN Hours]]</f>
        <v>5.2361503822389785E-4</v>
      </c>
      <c r="O85" s="3">
        <v>19.283333333333335</v>
      </c>
      <c r="P85" s="3">
        <v>0</v>
      </c>
      <c r="Q85" s="4">
        <f>Table39[[#This Row],[RN Admin Hours Contract]]/Table39[[#This Row],[RN Admin Hours]]</f>
        <v>0</v>
      </c>
      <c r="R85" s="3">
        <v>5.0666666666666664</v>
      </c>
      <c r="S85" s="3">
        <v>0</v>
      </c>
      <c r="T85" s="4">
        <f>Table39[[#This Row],[RN DON Hours Contract]]/Table39[[#This Row],[RN DON Hours]]</f>
        <v>0</v>
      </c>
      <c r="U85" s="3">
        <f>SUM(Table39[[#This Row],[LPN Hours]], Table39[[#This Row],[LPN Admin Hours]])</f>
        <v>39.620888888888892</v>
      </c>
      <c r="V85" s="3">
        <f>Table39[[#This Row],[LPN Hours Contract]]+Table39[[#This Row],[LPN Admin Hours Contract]]</f>
        <v>0</v>
      </c>
      <c r="W85" s="4">
        <f t="shared" si="4"/>
        <v>0</v>
      </c>
      <c r="X85" s="3">
        <v>36.698555555555558</v>
      </c>
      <c r="Y85" s="3">
        <v>0</v>
      </c>
      <c r="Z85" s="4">
        <f>Table39[[#This Row],[LPN Hours Contract]]/Table39[[#This Row],[LPN Hours]]</f>
        <v>0</v>
      </c>
      <c r="AA85" s="3">
        <v>2.9223333333333334</v>
      </c>
      <c r="AB85" s="3">
        <v>0</v>
      </c>
      <c r="AC85" s="4">
        <f>Table39[[#This Row],[LPN Admin Hours Contract]]/Table39[[#This Row],[LPN Admin Hours]]</f>
        <v>0</v>
      </c>
      <c r="AD85" s="3">
        <f>SUM(Table39[[#This Row],[CNA Hours]], Table39[[#This Row],[NA in Training Hours]], Table39[[#This Row],[Med Aide/Tech Hours]])</f>
        <v>110.22311111111111</v>
      </c>
      <c r="AE85" s="3">
        <f>SUM(Table39[[#This Row],[CNA Hours Contract]], Table39[[#This Row],[NA in Training Hours Contract]], Table39[[#This Row],[Med Aide/Tech Hours Contract]])</f>
        <v>0</v>
      </c>
      <c r="AF85" s="4">
        <f>Table39[[#This Row],[CNA/NA/Med Aide Contract Hours]]/Table39[[#This Row],[Total CNA, NA in Training, Med Aide/Tech Hours]]</f>
        <v>0</v>
      </c>
      <c r="AG85" s="3">
        <v>88.617888888888885</v>
      </c>
      <c r="AH85" s="3">
        <v>0</v>
      </c>
      <c r="AI85" s="4">
        <f>Table39[[#This Row],[CNA Hours Contract]]/Table39[[#This Row],[CNA Hours]]</f>
        <v>0</v>
      </c>
      <c r="AJ85" s="3">
        <v>6.9513333333333343</v>
      </c>
      <c r="AK85" s="3">
        <v>0</v>
      </c>
      <c r="AL85" s="4">
        <f>Table39[[#This Row],[NA in Training Hours Contract]]/Table39[[#This Row],[NA in Training Hours]]</f>
        <v>0</v>
      </c>
      <c r="AM85" s="3">
        <v>14.653888888888893</v>
      </c>
      <c r="AN85" s="3">
        <v>0</v>
      </c>
      <c r="AO85" s="4">
        <f>Table39[[#This Row],[Med Aide/Tech Hours Contract]]/Table39[[#This Row],[Med Aide/Tech Hours]]</f>
        <v>0</v>
      </c>
      <c r="AP85" s="1" t="s">
        <v>83</v>
      </c>
      <c r="AQ85" s="1">
        <v>4</v>
      </c>
    </row>
    <row r="86" spans="1:43" x14ac:dyDescent="0.2">
      <c r="A86" s="1" t="s">
        <v>273</v>
      </c>
      <c r="B86" s="1" t="s">
        <v>360</v>
      </c>
      <c r="C86" s="1" t="s">
        <v>570</v>
      </c>
      <c r="D86" s="1" t="s">
        <v>719</v>
      </c>
      <c r="E86" s="3">
        <v>64.666666666666671</v>
      </c>
      <c r="F86" s="3">
        <f t="shared" si="5"/>
        <v>187.83599999999998</v>
      </c>
      <c r="G86" s="3">
        <f>SUM(Table39[[#This Row],[RN Hours Contract (W/ Admin, DON)]], Table39[[#This Row],[LPN Contract Hours (w/ Admin)]], Table39[[#This Row],[CNA/NA/Med Aide Contract Hours]])</f>
        <v>1.25</v>
      </c>
      <c r="H86" s="4">
        <f>Table39[[#This Row],[Total Contract Hours]]/Table39[[#This Row],[Total Hours Nurse Staffing]]</f>
        <v>6.6547413701313922E-3</v>
      </c>
      <c r="I86" s="3">
        <f>SUM(Table39[[#This Row],[RN Hours]], Table39[[#This Row],[RN Admin Hours]], Table39[[#This Row],[RN DON Hours]])</f>
        <v>28.061</v>
      </c>
      <c r="J86" s="3">
        <f t="shared" si="3"/>
        <v>1.1111111111111112E-2</v>
      </c>
      <c r="K86" s="4">
        <f>Table39[[#This Row],[RN Hours Contract (W/ Admin, DON)]]/Table39[[#This Row],[RN Hours (w/ Admin, DON)]]</f>
        <v>3.9596276366170524E-4</v>
      </c>
      <c r="L86" s="3">
        <v>14.965777777777779</v>
      </c>
      <c r="M86" s="3">
        <v>1.1111111111111112E-2</v>
      </c>
      <c r="N86" s="4">
        <f>Table39[[#This Row],[RN Hours Contract]]/Table39[[#This Row],[RN Hours]]</f>
        <v>7.4243459151248769E-4</v>
      </c>
      <c r="O86" s="3">
        <v>7.7091111111111115</v>
      </c>
      <c r="P86" s="3">
        <v>0</v>
      </c>
      <c r="Q86" s="4">
        <f>Table39[[#This Row],[RN Admin Hours Contract]]/Table39[[#This Row],[RN Admin Hours]]</f>
        <v>0</v>
      </c>
      <c r="R86" s="3">
        <v>5.3861111111111111</v>
      </c>
      <c r="S86" s="3">
        <v>0</v>
      </c>
      <c r="T86" s="4">
        <f>Table39[[#This Row],[RN DON Hours Contract]]/Table39[[#This Row],[RN DON Hours]]</f>
        <v>0</v>
      </c>
      <c r="U86" s="3">
        <f>SUM(Table39[[#This Row],[LPN Hours]], Table39[[#This Row],[LPN Admin Hours]])</f>
        <v>34.069444444444443</v>
      </c>
      <c r="V86" s="3">
        <f>Table39[[#This Row],[LPN Hours Contract]]+Table39[[#This Row],[LPN Admin Hours Contract]]</f>
        <v>1.0222222222222221</v>
      </c>
      <c r="W86" s="4">
        <f t="shared" si="4"/>
        <v>3.0004076640847942E-2</v>
      </c>
      <c r="X86" s="3">
        <v>22.661555555555555</v>
      </c>
      <c r="Y86" s="3">
        <v>0.96666666666666667</v>
      </c>
      <c r="Z86" s="4">
        <f>Table39[[#This Row],[LPN Hours Contract]]/Table39[[#This Row],[LPN Hours]]</f>
        <v>4.265667748609981E-2</v>
      </c>
      <c r="AA86" s="3">
        <v>11.407888888888889</v>
      </c>
      <c r="AB86" s="3">
        <v>5.5555555555555552E-2</v>
      </c>
      <c r="AC86" s="4">
        <f>Table39[[#This Row],[LPN Admin Hours Contract]]/Table39[[#This Row],[LPN Admin Hours]]</f>
        <v>4.869924321376045E-3</v>
      </c>
      <c r="AD86" s="3">
        <f>SUM(Table39[[#This Row],[CNA Hours]], Table39[[#This Row],[NA in Training Hours]], Table39[[#This Row],[Med Aide/Tech Hours]])</f>
        <v>125.70555555555555</v>
      </c>
      <c r="AE86" s="3">
        <f>SUM(Table39[[#This Row],[CNA Hours Contract]], Table39[[#This Row],[NA in Training Hours Contract]], Table39[[#This Row],[Med Aide/Tech Hours Contract]])</f>
        <v>0.21666666666666667</v>
      </c>
      <c r="AF86" s="4">
        <f>Table39[[#This Row],[CNA/NA/Med Aide Contract Hours]]/Table39[[#This Row],[Total CNA, NA in Training, Med Aide/Tech Hours]]</f>
        <v>1.7236045432447963E-3</v>
      </c>
      <c r="AG86" s="3">
        <v>99.11444444444443</v>
      </c>
      <c r="AH86" s="3">
        <v>0.21666666666666667</v>
      </c>
      <c r="AI86" s="4">
        <f>Table39[[#This Row],[CNA Hours Contract]]/Table39[[#This Row],[CNA Hours]]</f>
        <v>2.1860251336838451E-3</v>
      </c>
      <c r="AJ86" s="3">
        <v>23.452444444444446</v>
      </c>
      <c r="AK86" s="3">
        <v>0</v>
      </c>
      <c r="AL86" s="4">
        <f>Table39[[#This Row],[NA in Training Hours Contract]]/Table39[[#This Row],[NA in Training Hours]]</f>
        <v>0</v>
      </c>
      <c r="AM86" s="3">
        <v>3.1386666666666674</v>
      </c>
      <c r="AN86" s="3">
        <v>0</v>
      </c>
      <c r="AO86" s="4">
        <f>Table39[[#This Row],[Med Aide/Tech Hours Contract]]/Table39[[#This Row],[Med Aide/Tech Hours]]</f>
        <v>0</v>
      </c>
      <c r="AP86" s="1" t="s">
        <v>84</v>
      </c>
      <c r="AQ86" s="1">
        <v>4</v>
      </c>
    </row>
    <row r="87" spans="1:43" x14ac:dyDescent="0.2">
      <c r="A87" s="1" t="s">
        <v>273</v>
      </c>
      <c r="B87" s="1" t="s">
        <v>361</v>
      </c>
      <c r="C87" s="1" t="s">
        <v>631</v>
      </c>
      <c r="D87" s="1" t="s">
        <v>737</v>
      </c>
      <c r="E87" s="3">
        <v>75.733333333333334</v>
      </c>
      <c r="F87" s="3">
        <f t="shared" si="5"/>
        <v>313.74444444444441</v>
      </c>
      <c r="G87" s="3">
        <f>SUM(Table39[[#This Row],[RN Hours Contract (W/ Admin, DON)]], Table39[[#This Row],[LPN Contract Hours (w/ Admin)]], Table39[[#This Row],[CNA/NA/Med Aide Contract Hours]])</f>
        <v>0</v>
      </c>
      <c r="H87" s="4">
        <f>Table39[[#This Row],[Total Contract Hours]]/Table39[[#This Row],[Total Hours Nurse Staffing]]</f>
        <v>0</v>
      </c>
      <c r="I87" s="3">
        <f>SUM(Table39[[#This Row],[RN Hours]], Table39[[#This Row],[RN Admin Hours]], Table39[[#This Row],[RN DON Hours]])</f>
        <v>28.297888888888892</v>
      </c>
      <c r="J87" s="3">
        <f t="shared" si="3"/>
        <v>0</v>
      </c>
      <c r="K87" s="4">
        <f>Table39[[#This Row],[RN Hours Contract (W/ Admin, DON)]]/Table39[[#This Row],[RN Hours (w/ Admin, DON)]]</f>
        <v>0</v>
      </c>
      <c r="L87" s="3">
        <v>3.786777777777778</v>
      </c>
      <c r="M87" s="3">
        <v>0</v>
      </c>
      <c r="N87" s="4">
        <f>Table39[[#This Row],[RN Hours Contract]]/Table39[[#This Row],[RN Hours]]</f>
        <v>0</v>
      </c>
      <c r="O87" s="3">
        <v>19</v>
      </c>
      <c r="P87" s="3">
        <v>0</v>
      </c>
      <c r="Q87" s="4">
        <f>Table39[[#This Row],[RN Admin Hours Contract]]/Table39[[#This Row],[RN Admin Hours]]</f>
        <v>0</v>
      </c>
      <c r="R87" s="3">
        <v>5.5111111111111111</v>
      </c>
      <c r="S87" s="3">
        <v>0</v>
      </c>
      <c r="T87" s="4">
        <f>Table39[[#This Row],[RN DON Hours Contract]]/Table39[[#This Row],[RN DON Hours]]</f>
        <v>0</v>
      </c>
      <c r="U87" s="3">
        <f>SUM(Table39[[#This Row],[LPN Hours]], Table39[[#This Row],[LPN Admin Hours]])</f>
        <v>78.437222222222218</v>
      </c>
      <c r="V87" s="3">
        <f>Table39[[#This Row],[LPN Hours Contract]]+Table39[[#This Row],[LPN Admin Hours Contract]]</f>
        <v>0</v>
      </c>
      <c r="W87" s="4">
        <f t="shared" si="4"/>
        <v>0</v>
      </c>
      <c r="X87" s="3">
        <v>69.301555555555552</v>
      </c>
      <c r="Y87" s="3">
        <v>0</v>
      </c>
      <c r="Z87" s="4">
        <f>Table39[[#This Row],[LPN Hours Contract]]/Table39[[#This Row],[LPN Hours]]</f>
        <v>0</v>
      </c>
      <c r="AA87" s="3">
        <v>9.1356666666666655</v>
      </c>
      <c r="AB87" s="3">
        <v>0</v>
      </c>
      <c r="AC87" s="4">
        <f>Table39[[#This Row],[LPN Admin Hours Contract]]/Table39[[#This Row],[LPN Admin Hours]]</f>
        <v>0</v>
      </c>
      <c r="AD87" s="3">
        <f>SUM(Table39[[#This Row],[CNA Hours]], Table39[[#This Row],[NA in Training Hours]], Table39[[#This Row],[Med Aide/Tech Hours]])</f>
        <v>207.00933333333333</v>
      </c>
      <c r="AE87" s="3">
        <f>SUM(Table39[[#This Row],[CNA Hours Contract]], Table39[[#This Row],[NA in Training Hours Contract]], Table39[[#This Row],[Med Aide/Tech Hours Contract]])</f>
        <v>0</v>
      </c>
      <c r="AF87" s="4">
        <f>Table39[[#This Row],[CNA/NA/Med Aide Contract Hours]]/Table39[[#This Row],[Total CNA, NA in Training, Med Aide/Tech Hours]]</f>
        <v>0</v>
      </c>
      <c r="AG87" s="3">
        <v>144.41355555555555</v>
      </c>
      <c r="AH87" s="3">
        <v>0</v>
      </c>
      <c r="AI87" s="4">
        <f>Table39[[#This Row],[CNA Hours Contract]]/Table39[[#This Row],[CNA Hours]]</f>
        <v>0</v>
      </c>
      <c r="AJ87" s="3">
        <v>23.789333333333339</v>
      </c>
      <c r="AK87" s="3">
        <v>0</v>
      </c>
      <c r="AL87" s="4">
        <f>Table39[[#This Row],[NA in Training Hours Contract]]/Table39[[#This Row],[NA in Training Hours]]</f>
        <v>0</v>
      </c>
      <c r="AM87" s="3">
        <v>38.806444444444452</v>
      </c>
      <c r="AN87" s="3">
        <v>0</v>
      </c>
      <c r="AO87" s="4">
        <f>Table39[[#This Row],[Med Aide/Tech Hours Contract]]/Table39[[#This Row],[Med Aide/Tech Hours]]</f>
        <v>0</v>
      </c>
      <c r="AP87" s="1" t="s">
        <v>85</v>
      </c>
      <c r="AQ87" s="1">
        <v>4</v>
      </c>
    </row>
    <row r="88" spans="1:43" x14ac:dyDescent="0.2">
      <c r="A88" s="1" t="s">
        <v>273</v>
      </c>
      <c r="B88" s="1" t="s">
        <v>362</v>
      </c>
      <c r="C88" s="1" t="s">
        <v>632</v>
      </c>
      <c r="D88" s="1" t="s">
        <v>778</v>
      </c>
      <c r="E88" s="3">
        <v>55.81111111111111</v>
      </c>
      <c r="F88" s="3">
        <f t="shared" si="5"/>
        <v>252.98333333333332</v>
      </c>
      <c r="G88" s="3">
        <f>SUM(Table39[[#This Row],[RN Hours Contract (W/ Admin, DON)]], Table39[[#This Row],[LPN Contract Hours (w/ Admin)]], Table39[[#This Row],[CNA/NA/Med Aide Contract Hours]])</f>
        <v>49.674999999999997</v>
      </c>
      <c r="H88" s="4">
        <f>Table39[[#This Row],[Total Contract Hours]]/Table39[[#This Row],[Total Hours Nurse Staffing]]</f>
        <v>0.19635680874892944</v>
      </c>
      <c r="I88" s="3">
        <f>SUM(Table39[[#This Row],[RN Hours]], Table39[[#This Row],[RN Admin Hours]], Table39[[#This Row],[RN DON Hours]])</f>
        <v>57.211111111111109</v>
      </c>
      <c r="J88" s="3">
        <f t="shared" si="3"/>
        <v>1.1388888888888888</v>
      </c>
      <c r="K88" s="4">
        <f>Table39[[#This Row],[RN Hours Contract (W/ Admin, DON)]]/Table39[[#This Row],[RN Hours (w/ Admin, DON)]]</f>
        <v>1.9906778015148573E-2</v>
      </c>
      <c r="L88" s="3">
        <v>42.227777777777774</v>
      </c>
      <c r="M88" s="3">
        <v>1.1388888888888888</v>
      </c>
      <c r="N88" s="4">
        <f>Table39[[#This Row],[RN Hours Contract]]/Table39[[#This Row],[RN Hours]]</f>
        <v>2.6970135508485725E-2</v>
      </c>
      <c r="O88" s="3">
        <v>9.7388888888888889</v>
      </c>
      <c r="P88" s="3">
        <v>0</v>
      </c>
      <c r="Q88" s="4">
        <f>Table39[[#This Row],[RN Admin Hours Contract]]/Table39[[#This Row],[RN Admin Hours]]</f>
        <v>0</v>
      </c>
      <c r="R88" s="3">
        <v>5.2444444444444445</v>
      </c>
      <c r="S88" s="3">
        <v>0</v>
      </c>
      <c r="T88" s="4">
        <f>Table39[[#This Row],[RN DON Hours Contract]]/Table39[[#This Row],[RN DON Hours]]</f>
        <v>0</v>
      </c>
      <c r="U88" s="3">
        <f>SUM(Table39[[#This Row],[LPN Hours]], Table39[[#This Row],[LPN Admin Hours]])</f>
        <v>67.591666666666669</v>
      </c>
      <c r="V88" s="3">
        <f>Table39[[#This Row],[LPN Hours Contract]]+Table39[[#This Row],[LPN Admin Hours Contract]]</f>
        <v>7.875</v>
      </c>
      <c r="W88" s="4">
        <f t="shared" si="4"/>
        <v>0.11650844532116877</v>
      </c>
      <c r="X88" s="3">
        <v>67.591666666666669</v>
      </c>
      <c r="Y88" s="3">
        <v>7.875</v>
      </c>
      <c r="Z88" s="4">
        <f>Table39[[#This Row],[LPN Hours Contract]]/Table39[[#This Row],[LPN Hours]]</f>
        <v>0.11650844532116877</v>
      </c>
      <c r="AA88" s="3">
        <v>0</v>
      </c>
      <c r="AB88" s="3">
        <v>0</v>
      </c>
      <c r="AC88" s="4">
        <v>0</v>
      </c>
      <c r="AD88" s="3">
        <f>SUM(Table39[[#This Row],[CNA Hours]], Table39[[#This Row],[NA in Training Hours]], Table39[[#This Row],[Med Aide/Tech Hours]])</f>
        <v>128.18055555555554</v>
      </c>
      <c r="AE88" s="3">
        <f>SUM(Table39[[#This Row],[CNA Hours Contract]], Table39[[#This Row],[NA in Training Hours Contract]], Table39[[#This Row],[Med Aide/Tech Hours Contract]])</f>
        <v>40.661111111111111</v>
      </c>
      <c r="AF88" s="4">
        <f>Table39[[#This Row],[CNA/NA/Med Aide Contract Hours]]/Table39[[#This Row],[Total CNA, NA in Training, Med Aide/Tech Hours]]</f>
        <v>0.31721746668111389</v>
      </c>
      <c r="AG88" s="3">
        <v>128.18055555555554</v>
      </c>
      <c r="AH88" s="3">
        <v>40.661111111111111</v>
      </c>
      <c r="AI88" s="4">
        <f>Table39[[#This Row],[CNA Hours Contract]]/Table39[[#This Row],[CNA Hours]]</f>
        <v>0.31721746668111389</v>
      </c>
      <c r="AJ88" s="3">
        <v>0</v>
      </c>
      <c r="AK88" s="3">
        <v>0</v>
      </c>
      <c r="AL88" s="4">
        <v>0</v>
      </c>
      <c r="AM88" s="3">
        <v>0</v>
      </c>
      <c r="AN88" s="3">
        <v>0</v>
      </c>
      <c r="AO88" s="4">
        <v>0</v>
      </c>
      <c r="AP88" s="1" t="s">
        <v>86</v>
      </c>
      <c r="AQ88" s="1">
        <v>4</v>
      </c>
    </row>
    <row r="89" spans="1:43" x14ac:dyDescent="0.2">
      <c r="A89" s="1" t="s">
        <v>273</v>
      </c>
      <c r="B89" s="1" t="s">
        <v>363</v>
      </c>
      <c r="C89" s="1" t="s">
        <v>569</v>
      </c>
      <c r="D89" s="1" t="s">
        <v>732</v>
      </c>
      <c r="E89" s="3">
        <v>62.166666666666664</v>
      </c>
      <c r="F89" s="3">
        <f t="shared" si="5"/>
        <v>238.52011111111108</v>
      </c>
      <c r="G89" s="3">
        <f>SUM(Table39[[#This Row],[RN Hours Contract (W/ Admin, DON)]], Table39[[#This Row],[LPN Contract Hours (w/ Admin)]], Table39[[#This Row],[CNA/NA/Med Aide Contract Hours]])</f>
        <v>1.1111111111111112E-2</v>
      </c>
      <c r="H89" s="4">
        <f>Table39[[#This Row],[Total Contract Hours]]/Table39[[#This Row],[Total Hours Nurse Staffing]]</f>
        <v>4.6583539892513147E-5</v>
      </c>
      <c r="I89" s="3">
        <f>SUM(Table39[[#This Row],[RN Hours]], Table39[[#This Row],[RN Admin Hours]], Table39[[#This Row],[RN DON Hours]])</f>
        <v>44.790111111111109</v>
      </c>
      <c r="J89" s="3">
        <f t="shared" si="3"/>
        <v>1.1111111111111112E-2</v>
      </c>
      <c r="K89" s="4">
        <f>Table39[[#This Row],[RN Hours Contract (W/ Admin, DON)]]/Table39[[#This Row],[RN Hours (w/ Admin, DON)]]</f>
        <v>2.4807063066996436E-4</v>
      </c>
      <c r="L89" s="3">
        <v>20.612333333333332</v>
      </c>
      <c r="M89" s="3">
        <v>1.1111111111111112E-2</v>
      </c>
      <c r="N89" s="4">
        <f>Table39[[#This Row],[RN Hours Contract]]/Table39[[#This Row],[RN Hours]]</f>
        <v>5.3905159262793048E-4</v>
      </c>
      <c r="O89" s="3">
        <v>18.488888888888887</v>
      </c>
      <c r="P89" s="3">
        <v>0</v>
      </c>
      <c r="Q89" s="4">
        <f>Table39[[#This Row],[RN Admin Hours Contract]]/Table39[[#This Row],[RN Admin Hours]]</f>
        <v>0</v>
      </c>
      <c r="R89" s="3">
        <v>5.6888888888888891</v>
      </c>
      <c r="S89" s="3">
        <v>0</v>
      </c>
      <c r="T89" s="4">
        <f>Table39[[#This Row],[RN DON Hours Contract]]/Table39[[#This Row],[RN DON Hours]]</f>
        <v>0</v>
      </c>
      <c r="U89" s="3">
        <f>SUM(Table39[[#This Row],[LPN Hours]], Table39[[#This Row],[LPN Admin Hours]])</f>
        <v>51.82877777777778</v>
      </c>
      <c r="V89" s="3">
        <f>Table39[[#This Row],[LPN Hours Contract]]+Table39[[#This Row],[LPN Admin Hours Contract]]</f>
        <v>0</v>
      </c>
      <c r="W89" s="4">
        <f t="shared" si="4"/>
        <v>0</v>
      </c>
      <c r="X89" s="3">
        <v>49.577444444444446</v>
      </c>
      <c r="Y89" s="3">
        <v>0</v>
      </c>
      <c r="Z89" s="4">
        <f>Table39[[#This Row],[LPN Hours Contract]]/Table39[[#This Row],[LPN Hours]]</f>
        <v>0</v>
      </c>
      <c r="AA89" s="3">
        <v>2.2513333333333332</v>
      </c>
      <c r="AB89" s="3">
        <v>0</v>
      </c>
      <c r="AC89" s="4">
        <f>Table39[[#This Row],[LPN Admin Hours Contract]]/Table39[[#This Row],[LPN Admin Hours]]</f>
        <v>0</v>
      </c>
      <c r="AD89" s="3">
        <f>SUM(Table39[[#This Row],[CNA Hours]], Table39[[#This Row],[NA in Training Hours]], Table39[[#This Row],[Med Aide/Tech Hours]])</f>
        <v>141.9012222222222</v>
      </c>
      <c r="AE89" s="3">
        <f>SUM(Table39[[#This Row],[CNA Hours Contract]], Table39[[#This Row],[NA in Training Hours Contract]], Table39[[#This Row],[Med Aide/Tech Hours Contract]])</f>
        <v>0</v>
      </c>
      <c r="AF89" s="4">
        <f>Table39[[#This Row],[CNA/NA/Med Aide Contract Hours]]/Table39[[#This Row],[Total CNA, NA in Training, Med Aide/Tech Hours]]</f>
        <v>0</v>
      </c>
      <c r="AG89" s="3">
        <v>118.01344444444443</v>
      </c>
      <c r="AH89" s="3">
        <v>0</v>
      </c>
      <c r="AI89" s="4">
        <f>Table39[[#This Row],[CNA Hours Contract]]/Table39[[#This Row],[CNA Hours]]</f>
        <v>0</v>
      </c>
      <c r="AJ89" s="3">
        <v>3.0244444444444443</v>
      </c>
      <c r="AK89" s="3">
        <v>0</v>
      </c>
      <c r="AL89" s="4">
        <f>Table39[[#This Row],[NA in Training Hours Contract]]/Table39[[#This Row],[NA in Training Hours]]</f>
        <v>0</v>
      </c>
      <c r="AM89" s="3">
        <v>20.863333333333333</v>
      </c>
      <c r="AN89" s="3">
        <v>0</v>
      </c>
      <c r="AO89" s="4">
        <f>Table39[[#This Row],[Med Aide/Tech Hours Contract]]/Table39[[#This Row],[Med Aide/Tech Hours]]</f>
        <v>0</v>
      </c>
      <c r="AP89" s="1" t="s">
        <v>87</v>
      </c>
      <c r="AQ89" s="1">
        <v>4</v>
      </c>
    </row>
    <row r="90" spans="1:43" x14ac:dyDescent="0.2">
      <c r="A90" s="1" t="s">
        <v>273</v>
      </c>
      <c r="B90" s="1" t="s">
        <v>364</v>
      </c>
      <c r="C90" s="1" t="s">
        <v>633</v>
      </c>
      <c r="D90" s="1" t="s">
        <v>739</v>
      </c>
      <c r="E90" s="3">
        <v>39.144444444444446</v>
      </c>
      <c r="F90" s="3">
        <f t="shared" si="5"/>
        <v>145.86244444444446</v>
      </c>
      <c r="G90" s="3">
        <f>SUM(Table39[[#This Row],[RN Hours Contract (W/ Admin, DON)]], Table39[[#This Row],[LPN Contract Hours (w/ Admin)]], Table39[[#This Row],[CNA/NA/Med Aide Contract Hours]])</f>
        <v>0</v>
      </c>
      <c r="H90" s="4">
        <f>Table39[[#This Row],[Total Contract Hours]]/Table39[[#This Row],[Total Hours Nurse Staffing]]</f>
        <v>0</v>
      </c>
      <c r="I90" s="3">
        <f>SUM(Table39[[#This Row],[RN Hours]], Table39[[#This Row],[RN Admin Hours]], Table39[[#This Row],[RN DON Hours]])</f>
        <v>30.919777777777778</v>
      </c>
      <c r="J90" s="3">
        <f t="shared" si="3"/>
        <v>0</v>
      </c>
      <c r="K90" s="4">
        <f>Table39[[#This Row],[RN Hours Contract (W/ Admin, DON)]]/Table39[[#This Row],[RN Hours (w/ Admin, DON)]]</f>
        <v>0</v>
      </c>
      <c r="L90" s="3">
        <v>16.210333333333335</v>
      </c>
      <c r="M90" s="3">
        <v>0</v>
      </c>
      <c r="N90" s="4">
        <f>Table39[[#This Row],[RN Hours Contract]]/Table39[[#This Row],[RN Hours]]</f>
        <v>0</v>
      </c>
      <c r="O90" s="3">
        <v>10.276111111111112</v>
      </c>
      <c r="P90" s="3">
        <v>0</v>
      </c>
      <c r="Q90" s="4">
        <f>Table39[[#This Row],[RN Admin Hours Contract]]/Table39[[#This Row],[RN Admin Hours]]</f>
        <v>0</v>
      </c>
      <c r="R90" s="3">
        <v>4.4333333333333336</v>
      </c>
      <c r="S90" s="3">
        <v>0</v>
      </c>
      <c r="T90" s="4">
        <f>Table39[[#This Row],[RN DON Hours Contract]]/Table39[[#This Row],[RN DON Hours]]</f>
        <v>0</v>
      </c>
      <c r="U90" s="3">
        <f>SUM(Table39[[#This Row],[LPN Hours]], Table39[[#This Row],[LPN Admin Hours]])</f>
        <v>37.903888888888886</v>
      </c>
      <c r="V90" s="3">
        <f>Table39[[#This Row],[LPN Hours Contract]]+Table39[[#This Row],[LPN Admin Hours Contract]]</f>
        <v>0</v>
      </c>
      <c r="W90" s="4">
        <f t="shared" si="4"/>
        <v>0</v>
      </c>
      <c r="X90" s="3">
        <v>32.827777777777776</v>
      </c>
      <c r="Y90" s="3">
        <v>0</v>
      </c>
      <c r="Z90" s="4">
        <f>Table39[[#This Row],[LPN Hours Contract]]/Table39[[#This Row],[LPN Hours]]</f>
        <v>0</v>
      </c>
      <c r="AA90" s="3">
        <v>5.0761111111111124</v>
      </c>
      <c r="AB90" s="3">
        <v>0</v>
      </c>
      <c r="AC90" s="4">
        <f>Table39[[#This Row],[LPN Admin Hours Contract]]/Table39[[#This Row],[LPN Admin Hours]]</f>
        <v>0</v>
      </c>
      <c r="AD90" s="3">
        <f>SUM(Table39[[#This Row],[CNA Hours]], Table39[[#This Row],[NA in Training Hours]], Table39[[#This Row],[Med Aide/Tech Hours]])</f>
        <v>77.038777777777781</v>
      </c>
      <c r="AE90" s="3">
        <f>SUM(Table39[[#This Row],[CNA Hours Contract]], Table39[[#This Row],[NA in Training Hours Contract]], Table39[[#This Row],[Med Aide/Tech Hours Contract]])</f>
        <v>0</v>
      </c>
      <c r="AF90" s="4">
        <f>Table39[[#This Row],[CNA/NA/Med Aide Contract Hours]]/Table39[[#This Row],[Total CNA, NA in Training, Med Aide/Tech Hours]]</f>
        <v>0</v>
      </c>
      <c r="AG90" s="3">
        <v>60.159000000000006</v>
      </c>
      <c r="AH90" s="3">
        <v>0</v>
      </c>
      <c r="AI90" s="4">
        <f>Table39[[#This Row],[CNA Hours Contract]]/Table39[[#This Row],[CNA Hours]]</f>
        <v>0</v>
      </c>
      <c r="AJ90" s="3">
        <v>0</v>
      </c>
      <c r="AK90" s="3">
        <v>0</v>
      </c>
      <c r="AL90" s="4">
        <v>0</v>
      </c>
      <c r="AM90" s="3">
        <v>16.879777777777775</v>
      </c>
      <c r="AN90" s="3">
        <v>0</v>
      </c>
      <c r="AO90" s="4">
        <f>Table39[[#This Row],[Med Aide/Tech Hours Contract]]/Table39[[#This Row],[Med Aide/Tech Hours]]</f>
        <v>0</v>
      </c>
      <c r="AP90" s="1" t="s">
        <v>88</v>
      </c>
      <c r="AQ90" s="1">
        <v>4</v>
      </c>
    </row>
    <row r="91" spans="1:43" x14ac:dyDescent="0.2">
      <c r="A91" s="1" t="s">
        <v>273</v>
      </c>
      <c r="B91" s="1" t="s">
        <v>365</v>
      </c>
      <c r="C91" s="1" t="s">
        <v>634</v>
      </c>
      <c r="D91" s="1" t="s">
        <v>779</v>
      </c>
      <c r="E91" s="3">
        <v>43.222222222222221</v>
      </c>
      <c r="F91" s="3">
        <f t="shared" si="5"/>
        <v>185.33688888888889</v>
      </c>
      <c r="G91" s="3">
        <f>SUM(Table39[[#This Row],[RN Hours Contract (W/ Admin, DON)]], Table39[[#This Row],[LPN Contract Hours (w/ Admin)]], Table39[[#This Row],[CNA/NA/Med Aide Contract Hours]])</f>
        <v>2.2222222222222223E-2</v>
      </c>
      <c r="H91" s="4">
        <f>Table39[[#This Row],[Total Contract Hours]]/Table39[[#This Row],[Total Hours Nurse Staffing]]</f>
        <v>1.1990177646472011E-4</v>
      </c>
      <c r="I91" s="3">
        <f>SUM(Table39[[#This Row],[RN Hours]], Table39[[#This Row],[RN Admin Hours]], Table39[[#This Row],[RN DON Hours]])</f>
        <v>34.023444444444443</v>
      </c>
      <c r="J91" s="3">
        <f t="shared" si="3"/>
        <v>2.2222222222222223E-2</v>
      </c>
      <c r="K91" s="4">
        <f>Table39[[#This Row],[RN Hours Contract (W/ Admin, DON)]]/Table39[[#This Row],[RN Hours (w/ Admin, DON)]]</f>
        <v>6.5314440042976902E-4</v>
      </c>
      <c r="L91" s="3">
        <v>19.623444444444445</v>
      </c>
      <c r="M91" s="3">
        <v>2.2222222222222223E-2</v>
      </c>
      <c r="N91" s="4">
        <f>Table39[[#This Row],[RN Hours Contract]]/Table39[[#This Row],[RN Hours]]</f>
        <v>1.1324322947041804E-3</v>
      </c>
      <c r="O91" s="3">
        <v>8.7111111111111104</v>
      </c>
      <c r="P91" s="3">
        <v>0</v>
      </c>
      <c r="Q91" s="4">
        <f>Table39[[#This Row],[RN Admin Hours Contract]]/Table39[[#This Row],[RN Admin Hours]]</f>
        <v>0</v>
      </c>
      <c r="R91" s="3">
        <v>5.6888888888888891</v>
      </c>
      <c r="S91" s="3">
        <v>0</v>
      </c>
      <c r="T91" s="4">
        <f>Table39[[#This Row],[RN DON Hours Contract]]/Table39[[#This Row],[RN DON Hours]]</f>
        <v>0</v>
      </c>
      <c r="U91" s="3">
        <f>SUM(Table39[[#This Row],[LPN Hours]], Table39[[#This Row],[LPN Admin Hours]])</f>
        <v>40.991999999999997</v>
      </c>
      <c r="V91" s="3">
        <f>Table39[[#This Row],[LPN Hours Contract]]+Table39[[#This Row],[LPN Admin Hours Contract]]</f>
        <v>0</v>
      </c>
      <c r="W91" s="4">
        <f t="shared" si="4"/>
        <v>0</v>
      </c>
      <c r="X91" s="3">
        <v>36.068444444444445</v>
      </c>
      <c r="Y91" s="3">
        <v>0</v>
      </c>
      <c r="Z91" s="4">
        <f>Table39[[#This Row],[LPN Hours Contract]]/Table39[[#This Row],[LPN Hours]]</f>
        <v>0</v>
      </c>
      <c r="AA91" s="3">
        <v>4.9235555555555539</v>
      </c>
      <c r="AB91" s="3">
        <v>0</v>
      </c>
      <c r="AC91" s="4">
        <f>Table39[[#This Row],[LPN Admin Hours Contract]]/Table39[[#This Row],[LPN Admin Hours]]</f>
        <v>0</v>
      </c>
      <c r="AD91" s="3">
        <f>SUM(Table39[[#This Row],[CNA Hours]], Table39[[#This Row],[NA in Training Hours]], Table39[[#This Row],[Med Aide/Tech Hours]])</f>
        <v>110.32144444444444</v>
      </c>
      <c r="AE91" s="3">
        <f>SUM(Table39[[#This Row],[CNA Hours Contract]], Table39[[#This Row],[NA in Training Hours Contract]], Table39[[#This Row],[Med Aide/Tech Hours Contract]])</f>
        <v>0</v>
      </c>
      <c r="AF91" s="4">
        <f>Table39[[#This Row],[CNA/NA/Med Aide Contract Hours]]/Table39[[#This Row],[Total CNA, NA in Training, Med Aide/Tech Hours]]</f>
        <v>0</v>
      </c>
      <c r="AG91" s="3">
        <v>100.21288888888888</v>
      </c>
      <c r="AH91" s="3">
        <v>0</v>
      </c>
      <c r="AI91" s="4">
        <f>Table39[[#This Row],[CNA Hours Contract]]/Table39[[#This Row],[CNA Hours]]</f>
        <v>0</v>
      </c>
      <c r="AJ91" s="3">
        <v>10.108555555555556</v>
      </c>
      <c r="AK91" s="3">
        <v>0</v>
      </c>
      <c r="AL91" s="4">
        <f>Table39[[#This Row],[NA in Training Hours Contract]]/Table39[[#This Row],[NA in Training Hours]]</f>
        <v>0</v>
      </c>
      <c r="AM91" s="3">
        <v>0</v>
      </c>
      <c r="AN91" s="3">
        <v>0</v>
      </c>
      <c r="AO91" s="4">
        <v>0</v>
      </c>
      <c r="AP91" s="1" t="s">
        <v>89</v>
      </c>
      <c r="AQ91" s="1">
        <v>4</v>
      </c>
    </row>
    <row r="92" spans="1:43" x14ac:dyDescent="0.2">
      <c r="A92" s="1" t="s">
        <v>273</v>
      </c>
      <c r="B92" s="1" t="s">
        <v>366</v>
      </c>
      <c r="C92" s="1" t="s">
        <v>635</v>
      </c>
      <c r="D92" s="1" t="s">
        <v>780</v>
      </c>
      <c r="E92" s="3">
        <v>91.588888888888889</v>
      </c>
      <c r="F92" s="3">
        <f t="shared" si="5"/>
        <v>364.00255555555555</v>
      </c>
      <c r="G92" s="3">
        <f>SUM(Table39[[#This Row],[RN Hours Contract (W/ Admin, DON)]], Table39[[#This Row],[LPN Contract Hours (w/ Admin)]], Table39[[#This Row],[CNA/NA/Med Aide Contract Hours]])</f>
        <v>5.5555555555555558E-3</v>
      </c>
      <c r="H92" s="4">
        <f>Table39[[#This Row],[Total Contract Hours]]/Table39[[#This Row],[Total Hours Nurse Staffing]]</f>
        <v>1.5262408108856378E-5</v>
      </c>
      <c r="I92" s="3">
        <f>SUM(Table39[[#This Row],[RN Hours]], Table39[[#This Row],[RN Admin Hours]], Table39[[#This Row],[RN DON Hours]])</f>
        <v>75.617666666666665</v>
      </c>
      <c r="J92" s="3">
        <f t="shared" si="3"/>
        <v>0</v>
      </c>
      <c r="K92" s="4">
        <f>Table39[[#This Row],[RN Hours Contract (W/ Admin, DON)]]/Table39[[#This Row],[RN Hours (w/ Admin, DON)]]</f>
        <v>0</v>
      </c>
      <c r="L92" s="3">
        <v>55.350555555555559</v>
      </c>
      <c r="M92" s="3">
        <v>0</v>
      </c>
      <c r="N92" s="4">
        <f>Table39[[#This Row],[RN Hours Contract]]/Table39[[#This Row],[RN Hours]]</f>
        <v>0</v>
      </c>
      <c r="O92" s="3">
        <v>14.711555555555551</v>
      </c>
      <c r="P92" s="3">
        <v>0</v>
      </c>
      <c r="Q92" s="4">
        <f>Table39[[#This Row],[RN Admin Hours Contract]]/Table39[[#This Row],[RN Admin Hours]]</f>
        <v>0</v>
      </c>
      <c r="R92" s="3">
        <v>5.5555555555555554</v>
      </c>
      <c r="S92" s="3">
        <v>0</v>
      </c>
      <c r="T92" s="4">
        <f>Table39[[#This Row],[RN DON Hours Contract]]/Table39[[#This Row],[RN DON Hours]]</f>
        <v>0</v>
      </c>
      <c r="U92" s="3">
        <f>SUM(Table39[[#This Row],[LPN Hours]], Table39[[#This Row],[LPN Admin Hours]])</f>
        <v>39.702111111111115</v>
      </c>
      <c r="V92" s="3">
        <f>Table39[[#This Row],[LPN Hours Contract]]+Table39[[#This Row],[LPN Admin Hours Contract]]</f>
        <v>5.5555555555555558E-3</v>
      </c>
      <c r="W92" s="4">
        <f t="shared" si="4"/>
        <v>1.399309860376862E-4</v>
      </c>
      <c r="X92" s="3">
        <v>28.467555555555556</v>
      </c>
      <c r="Y92" s="3">
        <v>0</v>
      </c>
      <c r="Z92" s="4">
        <f>Table39[[#This Row],[LPN Hours Contract]]/Table39[[#This Row],[LPN Hours]]</f>
        <v>0</v>
      </c>
      <c r="AA92" s="3">
        <v>11.234555555555557</v>
      </c>
      <c r="AB92" s="3">
        <v>5.5555555555555558E-3</v>
      </c>
      <c r="AC92" s="4">
        <f>Table39[[#This Row],[LPN Admin Hours Contract]]/Table39[[#This Row],[LPN Admin Hours]]</f>
        <v>4.9450603791872287E-4</v>
      </c>
      <c r="AD92" s="3">
        <f>SUM(Table39[[#This Row],[CNA Hours]], Table39[[#This Row],[NA in Training Hours]], Table39[[#This Row],[Med Aide/Tech Hours]])</f>
        <v>248.68277777777777</v>
      </c>
      <c r="AE92" s="3">
        <f>SUM(Table39[[#This Row],[CNA Hours Contract]], Table39[[#This Row],[NA in Training Hours Contract]], Table39[[#This Row],[Med Aide/Tech Hours Contract]])</f>
        <v>0</v>
      </c>
      <c r="AF92" s="4">
        <f>Table39[[#This Row],[CNA/NA/Med Aide Contract Hours]]/Table39[[#This Row],[Total CNA, NA in Training, Med Aide/Tech Hours]]</f>
        <v>0</v>
      </c>
      <c r="AG92" s="3">
        <v>245.30488888888888</v>
      </c>
      <c r="AH92" s="3">
        <v>0</v>
      </c>
      <c r="AI92" s="4">
        <f>Table39[[#This Row],[CNA Hours Contract]]/Table39[[#This Row],[CNA Hours]]</f>
        <v>0</v>
      </c>
      <c r="AJ92" s="3">
        <v>3.3778888888888887</v>
      </c>
      <c r="AK92" s="3">
        <v>0</v>
      </c>
      <c r="AL92" s="4">
        <f>Table39[[#This Row],[NA in Training Hours Contract]]/Table39[[#This Row],[NA in Training Hours]]</f>
        <v>0</v>
      </c>
      <c r="AM92" s="3">
        <v>0</v>
      </c>
      <c r="AN92" s="3">
        <v>0</v>
      </c>
      <c r="AO92" s="4">
        <v>0</v>
      </c>
      <c r="AP92" s="1" t="s">
        <v>90</v>
      </c>
      <c r="AQ92" s="1">
        <v>4</v>
      </c>
    </row>
    <row r="93" spans="1:43" x14ac:dyDescent="0.2">
      <c r="A93" s="1" t="s">
        <v>273</v>
      </c>
      <c r="B93" s="1" t="s">
        <v>367</v>
      </c>
      <c r="C93" s="1" t="s">
        <v>602</v>
      </c>
      <c r="D93" s="1" t="s">
        <v>706</v>
      </c>
      <c r="E93" s="3">
        <v>109.97777777777777</v>
      </c>
      <c r="F93" s="3">
        <f t="shared" si="5"/>
        <v>373.50177777777776</v>
      </c>
      <c r="G93" s="3">
        <f>SUM(Table39[[#This Row],[RN Hours Contract (W/ Admin, DON)]], Table39[[#This Row],[LPN Contract Hours (w/ Admin)]], Table39[[#This Row],[CNA/NA/Med Aide Contract Hours]])</f>
        <v>0</v>
      </c>
      <c r="H93" s="4">
        <f>Table39[[#This Row],[Total Contract Hours]]/Table39[[#This Row],[Total Hours Nurse Staffing]]</f>
        <v>0</v>
      </c>
      <c r="I93" s="3">
        <f>SUM(Table39[[#This Row],[RN Hours]], Table39[[#This Row],[RN Admin Hours]], Table39[[#This Row],[RN DON Hours]])</f>
        <v>50.530111111111111</v>
      </c>
      <c r="J93" s="3">
        <f t="shared" si="3"/>
        <v>0</v>
      </c>
      <c r="K93" s="4">
        <f>Table39[[#This Row],[RN Hours Contract (W/ Admin, DON)]]/Table39[[#This Row],[RN Hours (w/ Admin, DON)]]</f>
        <v>0</v>
      </c>
      <c r="L93" s="3">
        <v>31.768777777777778</v>
      </c>
      <c r="M93" s="3">
        <v>0</v>
      </c>
      <c r="N93" s="4">
        <f>Table39[[#This Row],[RN Hours Contract]]/Table39[[#This Row],[RN Hours]]</f>
        <v>0</v>
      </c>
      <c r="O93" s="3">
        <v>13.16133333333333</v>
      </c>
      <c r="P93" s="3">
        <v>0</v>
      </c>
      <c r="Q93" s="4">
        <f>Table39[[#This Row],[RN Admin Hours Contract]]/Table39[[#This Row],[RN Admin Hours]]</f>
        <v>0</v>
      </c>
      <c r="R93" s="3">
        <v>5.6</v>
      </c>
      <c r="S93" s="3">
        <v>0</v>
      </c>
      <c r="T93" s="4">
        <f>Table39[[#This Row],[RN DON Hours Contract]]/Table39[[#This Row],[RN DON Hours]]</f>
        <v>0</v>
      </c>
      <c r="U93" s="3">
        <f>SUM(Table39[[#This Row],[LPN Hours]], Table39[[#This Row],[LPN Admin Hours]])</f>
        <v>96.36933333333333</v>
      </c>
      <c r="V93" s="3">
        <f>Table39[[#This Row],[LPN Hours Contract]]+Table39[[#This Row],[LPN Admin Hours Contract]]</f>
        <v>0</v>
      </c>
      <c r="W93" s="4">
        <f t="shared" si="4"/>
        <v>0</v>
      </c>
      <c r="X93" s="3">
        <v>68.60766666666666</v>
      </c>
      <c r="Y93" s="3">
        <v>0</v>
      </c>
      <c r="Z93" s="4">
        <f>Table39[[#This Row],[LPN Hours Contract]]/Table39[[#This Row],[LPN Hours]]</f>
        <v>0</v>
      </c>
      <c r="AA93" s="3">
        <v>27.761666666666674</v>
      </c>
      <c r="AB93" s="3">
        <v>0</v>
      </c>
      <c r="AC93" s="4">
        <f>Table39[[#This Row],[LPN Admin Hours Contract]]/Table39[[#This Row],[LPN Admin Hours]]</f>
        <v>0</v>
      </c>
      <c r="AD93" s="3">
        <f>SUM(Table39[[#This Row],[CNA Hours]], Table39[[#This Row],[NA in Training Hours]], Table39[[#This Row],[Med Aide/Tech Hours]])</f>
        <v>226.60233333333335</v>
      </c>
      <c r="AE93" s="3">
        <f>SUM(Table39[[#This Row],[CNA Hours Contract]], Table39[[#This Row],[NA in Training Hours Contract]], Table39[[#This Row],[Med Aide/Tech Hours Contract]])</f>
        <v>0</v>
      </c>
      <c r="AF93" s="4">
        <f>Table39[[#This Row],[CNA/NA/Med Aide Contract Hours]]/Table39[[#This Row],[Total CNA, NA in Training, Med Aide/Tech Hours]]</f>
        <v>0</v>
      </c>
      <c r="AG93" s="3">
        <v>221.51444444444445</v>
      </c>
      <c r="AH93" s="3">
        <v>0</v>
      </c>
      <c r="AI93" s="4">
        <f>Table39[[#This Row],[CNA Hours Contract]]/Table39[[#This Row],[CNA Hours]]</f>
        <v>0</v>
      </c>
      <c r="AJ93" s="3">
        <v>0</v>
      </c>
      <c r="AK93" s="3">
        <v>0</v>
      </c>
      <c r="AL93" s="4">
        <v>0</v>
      </c>
      <c r="AM93" s="3">
        <v>5.08788888888889</v>
      </c>
      <c r="AN93" s="3">
        <v>0</v>
      </c>
      <c r="AO93" s="4">
        <f>Table39[[#This Row],[Med Aide/Tech Hours Contract]]/Table39[[#This Row],[Med Aide/Tech Hours]]</f>
        <v>0</v>
      </c>
      <c r="AP93" s="1" t="s">
        <v>91</v>
      </c>
      <c r="AQ93" s="1">
        <v>4</v>
      </c>
    </row>
    <row r="94" spans="1:43" x14ac:dyDescent="0.2">
      <c r="A94" s="1" t="s">
        <v>273</v>
      </c>
      <c r="B94" s="1" t="s">
        <v>368</v>
      </c>
      <c r="C94" s="1" t="s">
        <v>636</v>
      </c>
      <c r="D94" s="1" t="s">
        <v>781</v>
      </c>
      <c r="E94" s="3">
        <v>61.733333333333334</v>
      </c>
      <c r="F94" s="3">
        <f t="shared" si="5"/>
        <v>248.83055555555555</v>
      </c>
      <c r="G94" s="3">
        <f>SUM(Table39[[#This Row],[RN Hours Contract (W/ Admin, DON)]], Table39[[#This Row],[LPN Contract Hours (w/ Admin)]], Table39[[#This Row],[CNA/NA/Med Aide Contract Hours]])</f>
        <v>0</v>
      </c>
      <c r="H94" s="4">
        <f>Table39[[#This Row],[Total Contract Hours]]/Table39[[#This Row],[Total Hours Nurse Staffing]]</f>
        <v>0</v>
      </c>
      <c r="I94" s="3">
        <f>SUM(Table39[[#This Row],[RN Hours]], Table39[[#This Row],[RN Admin Hours]], Table39[[#This Row],[RN DON Hours]])</f>
        <v>32.108333333333334</v>
      </c>
      <c r="J94" s="3">
        <f t="shared" si="3"/>
        <v>0</v>
      </c>
      <c r="K94" s="4">
        <f>Table39[[#This Row],[RN Hours Contract (W/ Admin, DON)]]/Table39[[#This Row],[RN Hours (w/ Admin, DON)]]</f>
        <v>0</v>
      </c>
      <c r="L94" s="3">
        <v>13.822222222222223</v>
      </c>
      <c r="M94" s="3">
        <v>0</v>
      </c>
      <c r="N94" s="4">
        <f>Table39[[#This Row],[RN Hours Contract]]/Table39[[#This Row],[RN Hours]]</f>
        <v>0</v>
      </c>
      <c r="O94" s="3">
        <v>12.686111111111112</v>
      </c>
      <c r="P94" s="3">
        <v>0</v>
      </c>
      <c r="Q94" s="4">
        <f>Table39[[#This Row],[RN Admin Hours Contract]]/Table39[[#This Row],[RN Admin Hours]]</f>
        <v>0</v>
      </c>
      <c r="R94" s="3">
        <v>5.6</v>
      </c>
      <c r="S94" s="3">
        <v>0</v>
      </c>
      <c r="T94" s="4">
        <f>Table39[[#This Row],[RN DON Hours Contract]]/Table39[[#This Row],[RN DON Hours]]</f>
        <v>0</v>
      </c>
      <c r="U94" s="3">
        <f>SUM(Table39[[#This Row],[LPN Hours]], Table39[[#This Row],[LPN Admin Hours]])</f>
        <v>60.06666666666667</v>
      </c>
      <c r="V94" s="3">
        <f>Table39[[#This Row],[LPN Hours Contract]]+Table39[[#This Row],[LPN Admin Hours Contract]]</f>
        <v>0</v>
      </c>
      <c r="W94" s="4">
        <f t="shared" si="4"/>
        <v>0</v>
      </c>
      <c r="X94" s="3">
        <v>54.413888888888891</v>
      </c>
      <c r="Y94" s="3">
        <v>0</v>
      </c>
      <c r="Z94" s="4">
        <f>Table39[[#This Row],[LPN Hours Contract]]/Table39[[#This Row],[LPN Hours]]</f>
        <v>0</v>
      </c>
      <c r="AA94" s="3">
        <v>5.6527777777777777</v>
      </c>
      <c r="AB94" s="3">
        <v>0</v>
      </c>
      <c r="AC94" s="4">
        <f>Table39[[#This Row],[LPN Admin Hours Contract]]/Table39[[#This Row],[LPN Admin Hours]]</f>
        <v>0</v>
      </c>
      <c r="AD94" s="3">
        <f>SUM(Table39[[#This Row],[CNA Hours]], Table39[[#This Row],[NA in Training Hours]], Table39[[#This Row],[Med Aide/Tech Hours]])</f>
        <v>156.65555555555554</v>
      </c>
      <c r="AE94" s="3">
        <f>SUM(Table39[[#This Row],[CNA Hours Contract]], Table39[[#This Row],[NA in Training Hours Contract]], Table39[[#This Row],[Med Aide/Tech Hours Contract]])</f>
        <v>0</v>
      </c>
      <c r="AF94" s="4">
        <f>Table39[[#This Row],[CNA/NA/Med Aide Contract Hours]]/Table39[[#This Row],[Total CNA, NA in Training, Med Aide/Tech Hours]]</f>
        <v>0</v>
      </c>
      <c r="AG94" s="3">
        <v>128.63333333333333</v>
      </c>
      <c r="AH94" s="3">
        <v>0</v>
      </c>
      <c r="AI94" s="4">
        <f>Table39[[#This Row],[CNA Hours Contract]]/Table39[[#This Row],[CNA Hours]]</f>
        <v>0</v>
      </c>
      <c r="AJ94" s="3">
        <v>0.80555555555555558</v>
      </c>
      <c r="AK94" s="3">
        <v>0</v>
      </c>
      <c r="AL94" s="4">
        <f>Table39[[#This Row],[NA in Training Hours Contract]]/Table39[[#This Row],[NA in Training Hours]]</f>
        <v>0</v>
      </c>
      <c r="AM94" s="3">
        <v>27.216666666666665</v>
      </c>
      <c r="AN94" s="3">
        <v>0</v>
      </c>
      <c r="AO94" s="4">
        <f>Table39[[#This Row],[Med Aide/Tech Hours Contract]]/Table39[[#This Row],[Med Aide/Tech Hours]]</f>
        <v>0</v>
      </c>
      <c r="AP94" s="1" t="s">
        <v>92</v>
      </c>
      <c r="AQ94" s="1">
        <v>4</v>
      </c>
    </row>
    <row r="95" spans="1:43" x14ac:dyDescent="0.2">
      <c r="A95" s="1" t="s">
        <v>273</v>
      </c>
      <c r="B95" s="1" t="s">
        <v>369</v>
      </c>
      <c r="C95" s="1" t="s">
        <v>619</v>
      </c>
      <c r="D95" s="1" t="s">
        <v>717</v>
      </c>
      <c r="E95" s="3">
        <v>91.066666666666663</v>
      </c>
      <c r="F95" s="3">
        <f t="shared" si="5"/>
        <v>388.67711111111112</v>
      </c>
      <c r="G95" s="3">
        <f>SUM(Table39[[#This Row],[RN Hours Contract (W/ Admin, DON)]], Table39[[#This Row],[LPN Contract Hours (w/ Admin)]], Table39[[#This Row],[CNA/NA/Med Aide Contract Hours]])</f>
        <v>0</v>
      </c>
      <c r="H95" s="4">
        <f>Table39[[#This Row],[Total Contract Hours]]/Table39[[#This Row],[Total Hours Nurse Staffing]]</f>
        <v>0</v>
      </c>
      <c r="I95" s="3">
        <f>SUM(Table39[[#This Row],[RN Hours]], Table39[[#This Row],[RN Admin Hours]], Table39[[#This Row],[RN DON Hours]])</f>
        <v>63.982222222222234</v>
      </c>
      <c r="J95" s="3">
        <f t="shared" si="3"/>
        <v>0</v>
      </c>
      <c r="K95" s="4">
        <f>Table39[[#This Row],[RN Hours Contract (W/ Admin, DON)]]/Table39[[#This Row],[RN Hours (w/ Admin, DON)]]</f>
        <v>0</v>
      </c>
      <c r="L95" s="3">
        <v>33.186666666666667</v>
      </c>
      <c r="M95" s="3">
        <v>0</v>
      </c>
      <c r="N95" s="4">
        <f>Table39[[#This Row],[RN Hours Contract]]/Table39[[#This Row],[RN Hours]]</f>
        <v>0</v>
      </c>
      <c r="O95" s="3">
        <v>25.195555555555565</v>
      </c>
      <c r="P95" s="3">
        <v>0</v>
      </c>
      <c r="Q95" s="4">
        <f>Table39[[#This Row],[RN Admin Hours Contract]]/Table39[[#This Row],[RN Admin Hours]]</f>
        <v>0</v>
      </c>
      <c r="R95" s="3">
        <v>5.6</v>
      </c>
      <c r="S95" s="3">
        <v>0</v>
      </c>
      <c r="T95" s="4">
        <f>Table39[[#This Row],[RN DON Hours Contract]]/Table39[[#This Row],[RN DON Hours]]</f>
        <v>0</v>
      </c>
      <c r="U95" s="3">
        <f>SUM(Table39[[#This Row],[LPN Hours]], Table39[[#This Row],[LPN Admin Hours]])</f>
        <v>75.98866666666666</v>
      </c>
      <c r="V95" s="3">
        <f>Table39[[#This Row],[LPN Hours Contract]]+Table39[[#This Row],[LPN Admin Hours Contract]]</f>
        <v>0</v>
      </c>
      <c r="W95" s="4">
        <f t="shared" si="4"/>
        <v>0</v>
      </c>
      <c r="X95" s="3">
        <v>66.694444444444443</v>
      </c>
      <c r="Y95" s="3">
        <v>0</v>
      </c>
      <c r="Z95" s="4">
        <f>Table39[[#This Row],[LPN Hours Contract]]/Table39[[#This Row],[LPN Hours]]</f>
        <v>0</v>
      </c>
      <c r="AA95" s="3">
        <v>9.2942222222222224</v>
      </c>
      <c r="AB95" s="3">
        <v>0</v>
      </c>
      <c r="AC95" s="4">
        <f>Table39[[#This Row],[LPN Admin Hours Contract]]/Table39[[#This Row],[LPN Admin Hours]]</f>
        <v>0</v>
      </c>
      <c r="AD95" s="3">
        <f>SUM(Table39[[#This Row],[CNA Hours]], Table39[[#This Row],[NA in Training Hours]], Table39[[#This Row],[Med Aide/Tech Hours]])</f>
        <v>248.70622222222224</v>
      </c>
      <c r="AE95" s="3">
        <f>SUM(Table39[[#This Row],[CNA Hours Contract]], Table39[[#This Row],[NA in Training Hours Contract]], Table39[[#This Row],[Med Aide/Tech Hours Contract]])</f>
        <v>0</v>
      </c>
      <c r="AF95" s="4">
        <f>Table39[[#This Row],[CNA/NA/Med Aide Contract Hours]]/Table39[[#This Row],[Total CNA, NA in Training, Med Aide/Tech Hours]]</f>
        <v>0</v>
      </c>
      <c r="AG95" s="3">
        <v>219.9938888888889</v>
      </c>
      <c r="AH95" s="3">
        <v>0</v>
      </c>
      <c r="AI95" s="4">
        <f>Table39[[#This Row],[CNA Hours Contract]]/Table39[[#This Row],[CNA Hours]]</f>
        <v>0</v>
      </c>
      <c r="AJ95" s="3">
        <v>2.1403333333333334</v>
      </c>
      <c r="AK95" s="3">
        <v>0</v>
      </c>
      <c r="AL95" s="4">
        <f>Table39[[#This Row],[NA in Training Hours Contract]]/Table39[[#This Row],[NA in Training Hours]]</f>
        <v>0</v>
      </c>
      <c r="AM95" s="3">
        <v>26.571999999999999</v>
      </c>
      <c r="AN95" s="3">
        <v>0</v>
      </c>
      <c r="AO95" s="4">
        <f>Table39[[#This Row],[Med Aide/Tech Hours Contract]]/Table39[[#This Row],[Med Aide/Tech Hours]]</f>
        <v>0</v>
      </c>
      <c r="AP95" s="1" t="s">
        <v>93</v>
      </c>
      <c r="AQ95" s="1">
        <v>4</v>
      </c>
    </row>
    <row r="96" spans="1:43" x14ac:dyDescent="0.2">
      <c r="A96" s="1" t="s">
        <v>273</v>
      </c>
      <c r="B96" s="1" t="s">
        <v>370</v>
      </c>
      <c r="C96" s="1" t="s">
        <v>637</v>
      </c>
      <c r="D96" s="1" t="s">
        <v>782</v>
      </c>
      <c r="E96" s="3">
        <v>62.422222222222224</v>
      </c>
      <c r="F96" s="3">
        <f t="shared" si="5"/>
        <v>215.77500000000001</v>
      </c>
      <c r="G96" s="3">
        <f>SUM(Table39[[#This Row],[RN Hours Contract (W/ Admin, DON)]], Table39[[#This Row],[LPN Contract Hours (w/ Admin)]], Table39[[#This Row],[CNA/NA/Med Aide Contract Hours]])</f>
        <v>24.596</v>
      </c>
      <c r="H96" s="4">
        <f>Table39[[#This Row],[Total Contract Hours]]/Table39[[#This Row],[Total Hours Nurse Staffing]]</f>
        <v>0.11398910902560537</v>
      </c>
      <c r="I96" s="3">
        <f>SUM(Table39[[#This Row],[RN Hours]], Table39[[#This Row],[RN Admin Hours]], Table39[[#This Row],[RN DON Hours]])</f>
        <v>24.644666666666666</v>
      </c>
      <c r="J96" s="3">
        <f t="shared" si="3"/>
        <v>7.7676666666666669</v>
      </c>
      <c r="K96" s="4">
        <f>Table39[[#This Row],[RN Hours Contract (W/ Admin, DON)]]/Table39[[#This Row],[RN Hours (w/ Admin, DON)]]</f>
        <v>0.31518651770498013</v>
      </c>
      <c r="L96" s="3">
        <v>12.831555555555555</v>
      </c>
      <c r="M96" s="3">
        <v>5.9010000000000007</v>
      </c>
      <c r="N96" s="4">
        <f>Table39[[#This Row],[RN Hours Contract]]/Table39[[#This Row],[RN Hours]]</f>
        <v>0.45988188840012478</v>
      </c>
      <c r="O96" s="3">
        <v>6.035333333333333</v>
      </c>
      <c r="P96" s="3">
        <v>0</v>
      </c>
      <c r="Q96" s="4">
        <f>Table39[[#This Row],[RN Admin Hours Contract]]/Table39[[#This Row],[RN Admin Hours]]</f>
        <v>0</v>
      </c>
      <c r="R96" s="3">
        <v>5.7777777777777777</v>
      </c>
      <c r="S96" s="3">
        <v>1.8666666666666667</v>
      </c>
      <c r="T96" s="4">
        <f>Table39[[#This Row],[RN DON Hours Contract]]/Table39[[#This Row],[RN DON Hours]]</f>
        <v>0.32307692307692309</v>
      </c>
      <c r="U96" s="3">
        <f>SUM(Table39[[#This Row],[LPN Hours]], Table39[[#This Row],[LPN Admin Hours]])</f>
        <v>62.925888888888892</v>
      </c>
      <c r="V96" s="3">
        <f>Table39[[#This Row],[LPN Hours Contract]]+Table39[[#This Row],[LPN Admin Hours Contract]]</f>
        <v>5.9990000000000006</v>
      </c>
      <c r="W96" s="4">
        <f t="shared" si="4"/>
        <v>9.5334370414579414E-2</v>
      </c>
      <c r="X96" s="3">
        <v>52.440888888888892</v>
      </c>
      <c r="Y96" s="3">
        <v>5.9990000000000006</v>
      </c>
      <c r="Z96" s="4">
        <f>Table39[[#This Row],[LPN Hours Contract]]/Table39[[#This Row],[LPN Hours]]</f>
        <v>0.11439546748932131</v>
      </c>
      <c r="AA96" s="3">
        <v>10.485000000000003</v>
      </c>
      <c r="AB96" s="3">
        <v>0</v>
      </c>
      <c r="AC96" s="4">
        <f>Table39[[#This Row],[LPN Admin Hours Contract]]/Table39[[#This Row],[LPN Admin Hours]]</f>
        <v>0</v>
      </c>
      <c r="AD96" s="3">
        <f>SUM(Table39[[#This Row],[CNA Hours]], Table39[[#This Row],[NA in Training Hours]], Table39[[#This Row],[Med Aide/Tech Hours]])</f>
        <v>128.20444444444445</v>
      </c>
      <c r="AE96" s="3">
        <f>SUM(Table39[[#This Row],[CNA Hours Contract]], Table39[[#This Row],[NA in Training Hours Contract]], Table39[[#This Row],[Med Aide/Tech Hours Contract]])</f>
        <v>10.829333333333333</v>
      </c>
      <c r="AF96" s="4">
        <f>Table39[[#This Row],[CNA/NA/Med Aide Contract Hours]]/Table39[[#This Row],[Total CNA, NA in Training, Med Aide/Tech Hours]]</f>
        <v>8.4469250502669346E-2</v>
      </c>
      <c r="AG96" s="3">
        <v>115.84355555555555</v>
      </c>
      <c r="AH96" s="3">
        <v>10.357111111111111</v>
      </c>
      <c r="AI96" s="4">
        <f>Table39[[#This Row],[CNA Hours Contract]]/Table39[[#This Row],[CNA Hours]]</f>
        <v>8.9406018845339316E-2</v>
      </c>
      <c r="AJ96" s="3">
        <v>0</v>
      </c>
      <c r="AK96" s="3">
        <v>0</v>
      </c>
      <c r="AL96" s="4">
        <v>0</v>
      </c>
      <c r="AM96" s="3">
        <v>12.360888888888889</v>
      </c>
      <c r="AN96" s="3">
        <v>0.47222222222222221</v>
      </c>
      <c r="AO96" s="4">
        <f>Table39[[#This Row],[Med Aide/Tech Hours Contract]]/Table39[[#This Row],[Med Aide/Tech Hours]]</f>
        <v>3.8202933985330076E-2</v>
      </c>
      <c r="AP96" s="1" t="s">
        <v>94</v>
      </c>
      <c r="AQ96" s="1">
        <v>4</v>
      </c>
    </row>
    <row r="97" spans="1:43" x14ac:dyDescent="0.2">
      <c r="A97" s="1" t="s">
        <v>273</v>
      </c>
      <c r="B97" s="1" t="s">
        <v>371</v>
      </c>
      <c r="C97" s="1" t="s">
        <v>638</v>
      </c>
      <c r="D97" s="1" t="s">
        <v>783</v>
      </c>
      <c r="E97" s="3">
        <v>94.444444444444443</v>
      </c>
      <c r="F97" s="3">
        <f t="shared" si="5"/>
        <v>351.32933333333335</v>
      </c>
      <c r="G97" s="3">
        <f>SUM(Table39[[#This Row],[RN Hours Contract (W/ Admin, DON)]], Table39[[#This Row],[LPN Contract Hours (w/ Admin)]], Table39[[#This Row],[CNA/NA/Med Aide Contract Hours]])</f>
        <v>0</v>
      </c>
      <c r="H97" s="4">
        <f>Table39[[#This Row],[Total Contract Hours]]/Table39[[#This Row],[Total Hours Nurse Staffing]]</f>
        <v>0</v>
      </c>
      <c r="I97" s="3">
        <f>SUM(Table39[[#This Row],[RN Hours]], Table39[[#This Row],[RN Admin Hours]], Table39[[#This Row],[RN DON Hours]])</f>
        <v>72.454666666666668</v>
      </c>
      <c r="J97" s="3">
        <f t="shared" si="3"/>
        <v>0</v>
      </c>
      <c r="K97" s="4">
        <f>Table39[[#This Row],[RN Hours Contract (W/ Admin, DON)]]/Table39[[#This Row],[RN Hours (w/ Admin, DON)]]</f>
        <v>0</v>
      </c>
      <c r="L97" s="3">
        <v>45.407444444444444</v>
      </c>
      <c r="M97" s="3">
        <v>0</v>
      </c>
      <c r="N97" s="4">
        <f>Table39[[#This Row],[RN Hours Contract]]/Table39[[#This Row],[RN Hours]]</f>
        <v>0</v>
      </c>
      <c r="O97" s="3">
        <v>21.802777777777777</v>
      </c>
      <c r="P97" s="3">
        <v>0</v>
      </c>
      <c r="Q97" s="4">
        <f>Table39[[#This Row],[RN Admin Hours Contract]]/Table39[[#This Row],[RN Admin Hours]]</f>
        <v>0</v>
      </c>
      <c r="R97" s="3">
        <v>5.2444444444444445</v>
      </c>
      <c r="S97" s="3">
        <v>0</v>
      </c>
      <c r="T97" s="4">
        <f>Table39[[#This Row],[RN DON Hours Contract]]/Table39[[#This Row],[RN DON Hours]]</f>
        <v>0</v>
      </c>
      <c r="U97" s="3">
        <f>SUM(Table39[[#This Row],[LPN Hours]], Table39[[#This Row],[LPN Admin Hours]])</f>
        <v>65.566555555555553</v>
      </c>
      <c r="V97" s="3">
        <f>Table39[[#This Row],[LPN Hours Contract]]+Table39[[#This Row],[LPN Admin Hours Contract]]</f>
        <v>0</v>
      </c>
      <c r="W97" s="4">
        <f t="shared" si="4"/>
        <v>0</v>
      </c>
      <c r="X97" s="3">
        <v>54.041555555555554</v>
      </c>
      <c r="Y97" s="3">
        <v>0</v>
      </c>
      <c r="Z97" s="4">
        <f>Table39[[#This Row],[LPN Hours Contract]]/Table39[[#This Row],[LPN Hours]]</f>
        <v>0</v>
      </c>
      <c r="AA97" s="3">
        <v>11.525</v>
      </c>
      <c r="AB97" s="3">
        <v>0</v>
      </c>
      <c r="AC97" s="4">
        <f>Table39[[#This Row],[LPN Admin Hours Contract]]/Table39[[#This Row],[LPN Admin Hours]]</f>
        <v>0</v>
      </c>
      <c r="AD97" s="3">
        <f>SUM(Table39[[#This Row],[CNA Hours]], Table39[[#This Row],[NA in Training Hours]], Table39[[#This Row],[Med Aide/Tech Hours]])</f>
        <v>213.30811111111112</v>
      </c>
      <c r="AE97" s="3">
        <f>SUM(Table39[[#This Row],[CNA Hours Contract]], Table39[[#This Row],[NA in Training Hours Contract]], Table39[[#This Row],[Med Aide/Tech Hours Contract]])</f>
        <v>0</v>
      </c>
      <c r="AF97" s="4">
        <f>Table39[[#This Row],[CNA/NA/Med Aide Contract Hours]]/Table39[[#This Row],[Total CNA, NA in Training, Med Aide/Tech Hours]]</f>
        <v>0</v>
      </c>
      <c r="AG97" s="3">
        <v>179.88311111111111</v>
      </c>
      <c r="AH97" s="3">
        <v>0</v>
      </c>
      <c r="AI97" s="4">
        <f>Table39[[#This Row],[CNA Hours Contract]]/Table39[[#This Row],[CNA Hours]]</f>
        <v>0</v>
      </c>
      <c r="AJ97" s="3">
        <v>21.75</v>
      </c>
      <c r="AK97" s="3">
        <v>0</v>
      </c>
      <c r="AL97" s="4">
        <f>Table39[[#This Row],[NA in Training Hours Contract]]/Table39[[#This Row],[NA in Training Hours]]</f>
        <v>0</v>
      </c>
      <c r="AM97" s="3">
        <v>11.675000000000001</v>
      </c>
      <c r="AN97" s="3">
        <v>0</v>
      </c>
      <c r="AO97" s="4">
        <f>Table39[[#This Row],[Med Aide/Tech Hours Contract]]/Table39[[#This Row],[Med Aide/Tech Hours]]</f>
        <v>0</v>
      </c>
      <c r="AP97" s="1" t="s">
        <v>95</v>
      </c>
      <c r="AQ97" s="1">
        <v>4</v>
      </c>
    </row>
    <row r="98" spans="1:43" x14ac:dyDescent="0.2">
      <c r="A98" s="1" t="s">
        <v>273</v>
      </c>
      <c r="B98" s="1" t="s">
        <v>372</v>
      </c>
      <c r="C98" s="1" t="s">
        <v>639</v>
      </c>
      <c r="D98" s="1" t="s">
        <v>710</v>
      </c>
      <c r="E98" s="3">
        <v>99.233333333333334</v>
      </c>
      <c r="F98" s="3">
        <f t="shared" si="5"/>
        <v>334.85988888888892</v>
      </c>
      <c r="G98" s="3">
        <f>SUM(Table39[[#This Row],[RN Hours Contract (W/ Admin, DON)]], Table39[[#This Row],[LPN Contract Hours (w/ Admin)]], Table39[[#This Row],[CNA/NA/Med Aide Contract Hours]])</f>
        <v>0</v>
      </c>
      <c r="H98" s="4">
        <f>Table39[[#This Row],[Total Contract Hours]]/Table39[[#This Row],[Total Hours Nurse Staffing]]</f>
        <v>0</v>
      </c>
      <c r="I98" s="3">
        <f>SUM(Table39[[#This Row],[RN Hours]], Table39[[#This Row],[RN Admin Hours]], Table39[[#This Row],[RN DON Hours]])</f>
        <v>55.936666666666675</v>
      </c>
      <c r="J98" s="3">
        <f t="shared" si="3"/>
        <v>0</v>
      </c>
      <c r="K98" s="4">
        <f>Table39[[#This Row],[RN Hours Contract (W/ Admin, DON)]]/Table39[[#This Row],[RN Hours (w/ Admin, DON)]]</f>
        <v>0</v>
      </c>
      <c r="L98" s="3">
        <v>48.914444444444449</v>
      </c>
      <c r="M98" s="3">
        <v>0</v>
      </c>
      <c r="N98" s="4">
        <f>Table39[[#This Row],[RN Hours Contract]]/Table39[[#This Row],[RN Hours]]</f>
        <v>0</v>
      </c>
      <c r="O98" s="3">
        <v>1.3333333333333333</v>
      </c>
      <c r="P98" s="3">
        <v>0</v>
      </c>
      <c r="Q98" s="4">
        <f>Table39[[#This Row],[RN Admin Hours Contract]]/Table39[[#This Row],[RN Admin Hours]]</f>
        <v>0</v>
      </c>
      <c r="R98" s="3">
        <v>5.6888888888888891</v>
      </c>
      <c r="S98" s="3">
        <v>0</v>
      </c>
      <c r="T98" s="4">
        <f>Table39[[#This Row],[RN DON Hours Contract]]/Table39[[#This Row],[RN DON Hours]]</f>
        <v>0</v>
      </c>
      <c r="U98" s="3">
        <f>SUM(Table39[[#This Row],[LPN Hours]], Table39[[#This Row],[LPN Admin Hours]])</f>
        <v>76.49977777777778</v>
      </c>
      <c r="V98" s="3">
        <f>Table39[[#This Row],[LPN Hours Contract]]+Table39[[#This Row],[LPN Admin Hours Contract]]</f>
        <v>0</v>
      </c>
      <c r="W98" s="4">
        <f t="shared" si="4"/>
        <v>0</v>
      </c>
      <c r="X98" s="3">
        <v>65.122</v>
      </c>
      <c r="Y98" s="3">
        <v>0</v>
      </c>
      <c r="Z98" s="4">
        <f>Table39[[#This Row],[LPN Hours Contract]]/Table39[[#This Row],[LPN Hours]]</f>
        <v>0</v>
      </c>
      <c r="AA98" s="3">
        <v>11.377777777777778</v>
      </c>
      <c r="AB98" s="3">
        <v>0</v>
      </c>
      <c r="AC98" s="4">
        <f>Table39[[#This Row],[LPN Admin Hours Contract]]/Table39[[#This Row],[LPN Admin Hours]]</f>
        <v>0</v>
      </c>
      <c r="AD98" s="3">
        <f>SUM(Table39[[#This Row],[CNA Hours]], Table39[[#This Row],[NA in Training Hours]], Table39[[#This Row],[Med Aide/Tech Hours]])</f>
        <v>202.42344444444444</v>
      </c>
      <c r="AE98" s="3">
        <f>SUM(Table39[[#This Row],[CNA Hours Contract]], Table39[[#This Row],[NA in Training Hours Contract]], Table39[[#This Row],[Med Aide/Tech Hours Contract]])</f>
        <v>0</v>
      </c>
      <c r="AF98" s="4">
        <f>Table39[[#This Row],[CNA/NA/Med Aide Contract Hours]]/Table39[[#This Row],[Total CNA, NA in Training, Med Aide/Tech Hours]]</f>
        <v>0</v>
      </c>
      <c r="AG98" s="3">
        <v>148.34433333333334</v>
      </c>
      <c r="AH98" s="3">
        <v>0</v>
      </c>
      <c r="AI98" s="4">
        <f>Table39[[#This Row],[CNA Hours Contract]]/Table39[[#This Row],[CNA Hours]]</f>
        <v>0</v>
      </c>
      <c r="AJ98" s="3">
        <v>40.609111111111105</v>
      </c>
      <c r="AK98" s="3">
        <v>0</v>
      </c>
      <c r="AL98" s="4">
        <f>Table39[[#This Row],[NA in Training Hours Contract]]/Table39[[#This Row],[NA in Training Hours]]</f>
        <v>0</v>
      </c>
      <c r="AM98" s="3">
        <v>13.470000000000002</v>
      </c>
      <c r="AN98" s="3">
        <v>0</v>
      </c>
      <c r="AO98" s="4">
        <f>Table39[[#This Row],[Med Aide/Tech Hours Contract]]/Table39[[#This Row],[Med Aide/Tech Hours]]</f>
        <v>0</v>
      </c>
      <c r="AP98" s="1" t="s">
        <v>96</v>
      </c>
      <c r="AQ98" s="1">
        <v>4</v>
      </c>
    </row>
    <row r="99" spans="1:43" x14ac:dyDescent="0.2">
      <c r="A99" s="1" t="s">
        <v>273</v>
      </c>
      <c r="B99" s="1" t="s">
        <v>373</v>
      </c>
      <c r="C99" s="1" t="s">
        <v>600</v>
      </c>
      <c r="D99" s="1" t="s">
        <v>727</v>
      </c>
      <c r="E99" s="3">
        <v>52.633333333333333</v>
      </c>
      <c r="F99" s="3">
        <f t="shared" si="5"/>
        <v>221.94544444444443</v>
      </c>
      <c r="G99" s="3">
        <f>SUM(Table39[[#This Row],[RN Hours Contract (W/ Admin, DON)]], Table39[[#This Row],[LPN Contract Hours (w/ Admin)]], Table39[[#This Row],[CNA/NA/Med Aide Contract Hours]])</f>
        <v>0</v>
      </c>
      <c r="H99" s="4">
        <f>Table39[[#This Row],[Total Contract Hours]]/Table39[[#This Row],[Total Hours Nurse Staffing]]</f>
        <v>0</v>
      </c>
      <c r="I99" s="3">
        <f>SUM(Table39[[#This Row],[RN Hours]], Table39[[#This Row],[RN Admin Hours]], Table39[[#This Row],[RN DON Hours]])</f>
        <v>32.416666666666664</v>
      </c>
      <c r="J99" s="3">
        <f t="shared" si="3"/>
        <v>0</v>
      </c>
      <c r="K99" s="4">
        <f>Table39[[#This Row],[RN Hours Contract (W/ Admin, DON)]]/Table39[[#This Row],[RN Hours (w/ Admin, DON)]]</f>
        <v>0</v>
      </c>
      <c r="L99" s="3">
        <v>11.063888888888888</v>
      </c>
      <c r="M99" s="3">
        <v>0</v>
      </c>
      <c r="N99" s="4">
        <f>Table39[[#This Row],[RN Hours Contract]]/Table39[[#This Row],[RN Hours]]</f>
        <v>0</v>
      </c>
      <c r="O99" s="3">
        <v>15.952777777777778</v>
      </c>
      <c r="P99" s="3">
        <v>0</v>
      </c>
      <c r="Q99" s="4">
        <f>Table39[[#This Row],[RN Admin Hours Contract]]/Table39[[#This Row],[RN Admin Hours]]</f>
        <v>0</v>
      </c>
      <c r="R99" s="3">
        <v>5.4</v>
      </c>
      <c r="S99" s="3">
        <v>0</v>
      </c>
      <c r="T99" s="4">
        <f>Table39[[#This Row],[RN DON Hours Contract]]/Table39[[#This Row],[RN DON Hours]]</f>
        <v>0</v>
      </c>
      <c r="U99" s="3">
        <f>SUM(Table39[[#This Row],[LPN Hours]], Table39[[#This Row],[LPN Admin Hours]])</f>
        <v>60.597222222222221</v>
      </c>
      <c r="V99" s="3">
        <f>Table39[[#This Row],[LPN Hours Contract]]+Table39[[#This Row],[LPN Admin Hours Contract]]</f>
        <v>0</v>
      </c>
      <c r="W99" s="4">
        <f t="shared" si="4"/>
        <v>0</v>
      </c>
      <c r="X99" s="3">
        <v>60.597222222222221</v>
      </c>
      <c r="Y99" s="3">
        <v>0</v>
      </c>
      <c r="Z99" s="4">
        <f>Table39[[#This Row],[LPN Hours Contract]]/Table39[[#This Row],[LPN Hours]]</f>
        <v>0</v>
      </c>
      <c r="AA99" s="3">
        <v>0</v>
      </c>
      <c r="AB99" s="3">
        <v>0</v>
      </c>
      <c r="AC99" s="4">
        <v>0</v>
      </c>
      <c r="AD99" s="3">
        <f>SUM(Table39[[#This Row],[CNA Hours]], Table39[[#This Row],[NA in Training Hours]], Table39[[#This Row],[Med Aide/Tech Hours]])</f>
        <v>128.93155555555555</v>
      </c>
      <c r="AE99" s="3">
        <f>SUM(Table39[[#This Row],[CNA Hours Contract]], Table39[[#This Row],[NA in Training Hours Contract]], Table39[[#This Row],[Med Aide/Tech Hours Contract]])</f>
        <v>0</v>
      </c>
      <c r="AF99" s="4">
        <f>Table39[[#This Row],[CNA/NA/Med Aide Contract Hours]]/Table39[[#This Row],[Total CNA, NA in Training, Med Aide/Tech Hours]]</f>
        <v>0</v>
      </c>
      <c r="AG99" s="3">
        <v>67.495666666666665</v>
      </c>
      <c r="AH99" s="3">
        <v>0</v>
      </c>
      <c r="AI99" s="4">
        <f>Table39[[#This Row],[CNA Hours Contract]]/Table39[[#This Row],[CNA Hours]]</f>
        <v>0</v>
      </c>
      <c r="AJ99" s="3">
        <v>56.624777777777773</v>
      </c>
      <c r="AK99" s="3">
        <v>0</v>
      </c>
      <c r="AL99" s="4">
        <f>Table39[[#This Row],[NA in Training Hours Contract]]/Table39[[#This Row],[NA in Training Hours]]</f>
        <v>0</v>
      </c>
      <c r="AM99" s="3">
        <v>4.8111111111111109</v>
      </c>
      <c r="AN99" s="3">
        <v>0</v>
      </c>
      <c r="AO99" s="4">
        <f>Table39[[#This Row],[Med Aide/Tech Hours Contract]]/Table39[[#This Row],[Med Aide/Tech Hours]]</f>
        <v>0</v>
      </c>
      <c r="AP99" s="1" t="s">
        <v>97</v>
      </c>
      <c r="AQ99" s="1">
        <v>4</v>
      </c>
    </row>
    <row r="100" spans="1:43" x14ac:dyDescent="0.2">
      <c r="A100" s="1" t="s">
        <v>273</v>
      </c>
      <c r="B100" s="1" t="s">
        <v>374</v>
      </c>
      <c r="C100" s="1" t="s">
        <v>571</v>
      </c>
      <c r="D100" s="1" t="s">
        <v>761</v>
      </c>
      <c r="E100" s="3">
        <v>125.65555555555555</v>
      </c>
      <c r="F100" s="3">
        <f t="shared" si="5"/>
        <v>530.26755555555553</v>
      </c>
      <c r="G100" s="3">
        <f>SUM(Table39[[#This Row],[RN Hours Contract (W/ Admin, DON)]], Table39[[#This Row],[LPN Contract Hours (w/ Admin)]], Table39[[#This Row],[CNA/NA/Med Aide Contract Hours]])</f>
        <v>143.99722222222223</v>
      </c>
      <c r="H100" s="4">
        <f>Table39[[#This Row],[Total Contract Hours]]/Table39[[#This Row],[Total Hours Nurse Staffing]]</f>
        <v>0.27155578483650183</v>
      </c>
      <c r="I100" s="3">
        <f>SUM(Table39[[#This Row],[RN Hours]], Table39[[#This Row],[RN Admin Hours]], Table39[[#This Row],[RN DON Hours]])</f>
        <v>37.065888888888892</v>
      </c>
      <c r="J100" s="3">
        <f t="shared" si="3"/>
        <v>8.7666666666666675</v>
      </c>
      <c r="K100" s="4">
        <f>Table39[[#This Row],[RN Hours Contract (W/ Admin, DON)]]/Table39[[#This Row],[RN Hours (w/ Admin, DON)]]</f>
        <v>0.2365157542274568</v>
      </c>
      <c r="L100" s="3">
        <v>19.907555555555557</v>
      </c>
      <c r="M100" s="3">
        <v>8.7666666666666675</v>
      </c>
      <c r="N100" s="4">
        <f>Table39[[#This Row],[RN Hours Contract]]/Table39[[#This Row],[RN Hours]]</f>
        <v>0.440368815859975</v>
      </c>
      <c r="O100" s="3">
        <v>11.958333333333334</v>
      </c>
      <c r="P100" s="3">
        <v>0</v>
      </c>
      <c r="Q100" s="4">
        <f>Table39[[#This Row],[RN Admin Hours Contract]]/Table39[[#This Row],[RN Admin Hours]]</f>
        <v>0</v>
      </c>
      <c r="R100" s="3">
        <v>5.2</v>
      </c>
      <c r="S100" s="3">
        <v>0</v>
      </c>
      <c r="T100" s="4">
        <f>Table39[[#This Row],[RN DON Hours Contract]]/Table39[[#This Row],[RN DON Hours]]</f>
        <v>0</v>
      </c>
      <c r="U100" s="3">
        <f>SUM(Table39[[#This Row],[LPN Hours]], Table39[[#This Row],[LPN Admin Hours]])</f>
        <v>167.53722222222223</v>
      </c>
      <c r="V100" s="3">
        <f>Table39[[#This Row],[LPN Hours Contract]]+Table39[[#This Row],[LPN Admin Hours Contract]]</f>
        <v>30.758333333333333</v>
      </c>
      <c r="W100" s="4">
        <f t="shared" si="4"/>
        <v>0.18359104278651178</v>
      </c>
      <c r="X100" s="3">
        <v>132.53188888888889</v>
      </c>
      <c r="Y100" s="3">
        <v>30.708333333333332</v>
      </c>
      <c r="Z100" s="4">
        <f>Table39[[#This Row],[LPN Hours Contract]]/Table39[[#This Row],[LPN Hours]]</f>
        <v>0.23170524158965514</v>
      </c>
      <c r="AA100" s="3">
        <v>35.005333333333333</v>
      </c>
      <c r="AB100" s="3">
        <v>0.05</v>
      </c>
      <c r="AC100" s="4">
        <f>Table39[[#This Row],[LPN Admin Hours Contract]]/Table39[[#This Row],[LPN Admin Hours]]</f>
        <v>1.4283537746629085E-3</v>
      </c>
      <c r="AD100" s="3">
        <f>SUM(Table39[[#This Row],[CNA Hours]], Table39[[#This Row],[NA in Training Hours]], Table39[[#This Row],[Med Aide/Tech Hours]])</f>
        <v>325.66444444444443</v>
      </c>
      <c r="AE100" s="3">
        <f>SUM(Table39[[#This Row],[CNA Hours Contract]], Table39[[#This Row],[NA in Training Hours Contract]], Table39[[#This Row],[Med Aide/Tech Hours Contract]])</f>
        <v>104.47222222222223</v>
      </c>
      <c r="AF100" s="4">
        <f>Table39[[#This Row],[CNA/NA/Med Aide Contract Hours]]/Table39[[#This Row],[Total CNA, NA in Training, Med Aide/Tech Hours]]</f>
        <v>0.32079713952329941</v>
      </c>
      <c r="AG100" s="3">
        <v>299.38455555555555</v>
      </c>
      <c r="AH100" s="3">
        <v>102.11388888888889</v>
      </c>
      <c r="AI100" s="4">
        <f>Table39[[#This Row],[CNA Hours Contract]]/Table39[[#This Row],[CNA Hours]]</f>
        <v>0.34107934759493647</v>
      </c>
      <c r="AJ100" s="3">
        <v>8.012444444444446</v>
      </c>
      <c r="AK100" s="3">
        <v>0.25</v>
      </c>
      <c r="AL100" s="4">
        <f>Table39[[#This Row],[NA in Training Hours Contract]]/Table39[[#This Row],[NA in Training Hours]]</f>
        <v>3.1201464388728638E-2</v>
      </c>
      <c r="AM100" s="3">
        <v>18.267444444444447</v>
      </c>
      <c r="AN100" s="3">
        <v>2.1083333333333334</v>
      </c>
      <c r="AO100" s="4">
        <f>Table39[[#This Row],[Med Aide/Tech Hours Contract]]/Table39[[#This Row],[Med Aide/Tech Hours]]</f>
        <v>0.11541479377398771</v>
      </c>
      <c r="AP100" s="1" t="s">
        <v>98</v>
      </c>
      <c r="AQ100" s="1">
        <v>4</v>
      </c>
    </row>
    <row r="101" spans="1:43" x14ac:dyDescent="0.2">
      <c r="A101" s="1" t="s">
        <v>273</v>
      </c>
      <c r="B101" s="1" t="s">
        <v>375</v>
      </c>
      <c r="C101" s="1" t="s">
        <v>624</v>
      </c>
      <c r="D101" s="1" t="s">
        <v>773</v>
      </c>
      <c r="E101" s="3">
        <v>80.86666666666666</v>
      </c>
      <c r="F101" s="3">
        <f t="shared" si="5"/>
        <v>415.42955555555557</v>
      </c>
      <c r="G101" s="3">
        <f>SUM(Table39[[#This Row],[RN Hours Contract (W/ Admin, DON)]], Table39[[#This Row],[LPN Contract Hours (w/ Admin)]], Table39[[#This Row],[CNA/NA/Med Aide Contract Hours]])</f>
        <v>10.208333333333334</v>
      </c>
      <c r="H101" s="4">
        <f>Table39[[#This Row],[Total Contract Hours]]/Table39[[#This Row],[Total Hours Nurse Staffing]]</f>
        <v>2.4572958752734117E-2</v>
      </c>
      <c r="I101" s="3">
        <f>SUM(Table39[[#This Row],[RN Hours]], Table39[[#This Row],[RN Admin Hours]], Table39[[#This Row],[RN DON Hours]])</f>
        <v>67.661000000000001</v>
      </c>
      <c r="J101" s="3">
        <f t="shared" si="3"/>
        <v>10.208333333333334</v>
      </c>
      <c r="K101" s="4">
        <f>Table39[[#This Row],[RN Hours Contract (W/ Admin, DON)]]/Table39[[#This Row],[RN Hours (w/ Admin, DON)]]</f>
        <v>0.15087470379292847</v>
      </c>
      <c r="L101" s="3">
        <v>47.998222222222225</v>
      </c>
      <c r="M101" s="3">
        <v>0</v>
      </c>
      <c r="N101" s="4">
        <f>Table39[[#This Row],[RN Hours Contract]]/Table39[[#This Row],[RN Hours]]</f>
        <v>0</v>
      </c>
      <c r="O101" s="3">
        <v>13.712777777777779</v>
      </c>
      <c r="P101" s="3">
        <v>10.208333333333334</v>
      </c>
      <c r="Q101" s="4">
        <f>Table39[[#This Row],[RN Admin Hours Contract]]/Table39[[#This Row],[RN Admin Hours]]</f>
        <v>0.74443949276830201</v>
      </c>
      <c r="R101" s="3">
        <v>5.95</v>
      </c>
      <c r="S101" s="3">
        <v>0</v>
      </c>
      <c r="T101" s="4">
        <f>Table39[[#This Row],[RN DON Hours Contract]]/Table39[[#This Row],[RN DON Hours]]</f>
        <v>0</v>
      </c>
      <c r="U101" s="3">
        <f>SUM(Table39[[#This Row],[LPN Hours]], Table39[[#This Row],[LPN Admin Hours]])</f>
        <v>106.26611111111112</v>
      </c>
      <c r="V101" s="3">
        <f>Table39[[#This Row],[LPN Hours Contract]]+Table39[[#This Row],[LPN Admin Hours Contract]]</f>
        <v>0</v>
      </c>
      <c r="W101" s="4">
        <f t="shared" si="4"/>
        <v>0</v>
      </c>
      <c r="X101" s="3">
        <v>95.678666666666672</v>
      </c>
      <c r="Y101" s="3">
        <v>0</v>
      </c>
      <c r="Z101" s="4">
        <f>Table39[[#This Row],[LPN Hours Contract]]/Table39[[#This Row],[LPN Hours]]</f>
        <v>0</v>
      </c>
      <c r="AA101" s="3">
        <v>10.587444444444442</v>
      </c>
      <c r="AB101" s="3">
        <v>0</v>
      </c>
      <c r="AC101" s="4">
        <f>Table39[[#This Row],[LPN Admin Hours Contract]]/Table39[[#This Row],[LPN Admin Hours]]</f>
        <v>0</v>
      </c>
      <c r="AD101" s="3">
        <f>SUM(Table39[[#This Row],[CNA Hours]], Table39[[#This Row],[NA in Training Hours]], Table39[[#This Row],[Med Aide/Tech Hours]])</f>
        <v>241.50244444444445</v>
      </c>
      <c r="AE101" s="3">
        <f>SUM(Table39[[#This Row],[CNA Hours Contract]], Table39[[#This Row],[NA in Training Hours Contract]], Table39[[#This Row],[Med Aide/Tech Hours Contract]])</f>
        <v>0</v>
      </c>
      <c r="AF101" s="4">
        <f>Table39[[#This Row],[CNA/NA/Med Aide Contract Hours]]/Table39[[#This Row],[Total CNA, NA in Training, Med Aide/Tech Hours]]</f>
        <v>0</v>
      </c>
      <c r="AG101" s="3">
        <v>241.50244444444445</v>
      </c>
      <c r="AH101" s="3">
        <v>0</v>
      </c>
      <c r="AI101" s="4">
        <f>Table39[[#This Row],[CNA Hours Contract]]/Table39[[#This Row],[CNA Hours]]</f>
        <v>0</v>
      </c>
      <c r="AJ101" s="3">
        <v>0</v>
      </c>
      <c r="AK101" s="3">
        <v>0</v>
      </c>
      <c r="AL101" s="4">
        <v>0</v>
      </c>
      <c r="AM101" s="3">
        <v>0</v>
      </c>
      <c r="AN101" s="3">
        <v>0</v>
      </c>
      <c r="AO101" s="4">
        <v>0</v>
      </c>
      <c r="AP101" s="1" t="s">
        <v>99</v>
      </c>
      <c r="AQ101" s="1">
        <v>4</v>
      </c>
    </row>
    <row r="102" spans="1:43" x14ac:dyDescent="0.2">
      <c r="A102" s="1" t="s">
        <v>273</v>
      </c>
      <c r="B102" s="1" t="s">
        <v>376</v>
      </c>
      <c r="C102" s="1" t="s">
        <v>603</v>
      </c>
      <c r="D102" s="1" t="s">
        <v>733</v>
      </c>
      <c r="E102" s="3">
        <v>79.766666666666666</v>
      </c>
      <c r="F102" s="3">
        <f t="shared" si="5"/>
        <v>480.69166666666666</v>
      </c>
      <c r="G102" s="3">
        <f>SUM(Table39[[#This Row],[RN Hours Contract (W/ Admin, DON)]], Table39[[#This Row],[LPN Contract Hours (w/ Admin)]], Table39[[#This Row],[CNA/NA/Med Aide Contract Hours]])</f>
        <v>425.73611111111109</v>
      </c>
      <c r="H102" s="4">
        <f>Table39[[#This Row],[Total Contract Hours]]/Table39[[#This Row],[Total Hours Nurse Staffing]]</f>
        <v>0.88567399984975348</v>
      </c>
      <c r="I102" s="3">
        <f>SUM(Table39[[#This Row],[RN Hours]], Table39[[#This Row],[RN Admin Hours]], Table39[[#This Row],[RN DON Hours]])</f>
        <v>55.069444444444443</v>
      </c>
      <c r="J102" s="3">
        <f t="shared" si="3"/>
        <v>55.069444444444443</v>
      </c>
      <c r="K102" s="4">
        <f>Table39[[#This Row],[RN Hours Contract (W/ Admin, DON)]]/Table39[[#This Row],[RN Hours (w/ Admin, DON)]]</f>
        <v>1</v>
      </c>
      <c r="L102" s="3">
        <v>50.638888888888886</v>
      </c>
      <c r="M102" s="3">
        <v>50.638888888888886</v>
      </c>
      <c r="N102" s="4">
        <f>Table39[[#This Row],[RN Hours Contract]]/Table39[[#This Row],[RN Hours]]</f>
        <v>1</v>
      </c>
      <c r="O102" s="3">
        <v>1.9722222222222223</v>
      </c>
      <c r="P102" s="3">
        <v>1.9722222222222223</v>
      </c>
      <c r="Q102" s="4">
        <f>Table39[[#This Row],[RN Admin Hours Contract]]/Table39[[#This Row],[RN Admin Hours]]</f>
        <v>1</v>
      </c>
      <c r="R102" s="3">
        <v>2.4583333333333335</v>
      </c>
      <c r="S102" s="3">
        <v>2.4583333333333335</v>
      </c>
      <c r="T102" s="4">
        <f>Table39[[#This Row],[RN DON Hours Contract]]/Table39[[#This Row],[RN DON Hours]]</f>
        <v>1</v>
      </c>
      <c r="U102" s="3">
        <f>SUM(Table39[[#This Row],[LPN Hours]], Table39[[#This Row],[LPN Admin Hours]])</f>
        <v>63.06388888888889</v>
      </c>
      <c r="V102" s="3">
        <f>Table39[[#This Row],[LPN Hours Contract]]+Table39[[#This Row],[LPN Admin Hours Contract]]</f>
        <v>63.06388888888889</v>
      </c>
      <c r="W102" s="4">
        <f t="shared" si="4"/>
        <v>1</v>
      </c>
      <c r="X102" s="3">
        <v>57.5</v>
      </c>
      <c r="Y102" s="3">
        <v>57.5</v>
      </c>
      <c r="Z102" s="4">
        <f>Table39[[#This Row],[LPN Hours Contract]]/Table39[[#This Row],[LPN Hours]]</f>
        <v>1</v>
      </c>
      <c r="AA102" s="3">
        <v>5.5638888888888891</v>
      </c>
      <c r="AB102" s="3">
        <v>5.5638888888888891</v>
      </c>
      <c r="AC102" s="4">
        <f>Table39[[#This Row],[LPN Admin Hours Contract]]/Table39[[#This Row],[LPN Admin Hours]]</f>
        <v>1</v>
      </c>
      <c r="AD102" s="3">
        <f>SUM(Table39[[#This Row],[CNA Hours]], Table39[[#This Row],[NA in Training Hours]], Table39[[#This Row],[Med Aide/Tech Hours]])</f>
        <v>362.55833333333334</v>
      </c>
      <c r="AE102" s="3">
        <f>SUM(Table39[[#This Row],[CNA Hours Contract]], Table39[[#This Row],[NA in Training Hours Contract]], Table39[[#This Row],[Med Aide/Tech Hours Contract]])</f>
        <v>307.60277777777776</v>
      </c>
      <c r="AF102" s="4">
        <f>Table39[[#This Row],[CNA/NA/Med Aide Contract Hours]]/Table39[[#This Row],[Total CNA, NA in Training, Med Aide/Tech Hours]]</f>
        <v>0.84842285915676396</v>
      </c>
      <c r="AG102" s="3">
        <v>292.03888888888889</v>
      </c>
      <c r="AH102" s="3">
        <v>265.12222222222221</v>
      </c>
      <c r="AI102" s="4">
        <f>Table39[[#This Row],[CNA Hours Contract]]/Table39[[#This Row],[CNA Hours]]</f>
        <v>0.90783190975326722</v>
      </c>
      <c r="AJ102" s="3">
        <v>19.25</v>
      </c>
      <c r="AK102" s="3">
        <v>19.25</v>
      </c>
      <c r="AL102" s="4">
        <f>Table39[[#This Row],[NA in Training Hours Contract]]/Table39[[#This Row],[NA in Training Hours]]</f>
        <v>1</v>
      </c>
      <c r="AM102" s="3">
        <v>51.269444444444446</v>
      </c>
      <c r="AN102" s="3">
        <v>23.230555555555554</v>
      </c>
      <c r="AO102" s="4">
        <f>Table39[[#This Row],[Med Aide/Tech Hours Contract]]/Table39[[#This Row],[Med Aide/Tech Hours]]</f>
        <v>0.45310722219212218</v>
      </c>
      <c r="AP102" s="1" t="s">
        <v>100</v>
      </c>
      <c r="AQ102" s="1">
        <v>4</v>
      </c>
    </row>
    <row r="103" spans="1:43" x14ac:dyDescent="0.2">
      <c r="A103" s="1" t="s">
        <v>273</v>
      </c>
      <c r="B103" s="1" t="s">
        <v>377</v>
      </c>
      <c r="C103" s="1" t="s">
        <v>605</v>
      </c>
      <c r="D103" s="1" t="s">
        <v>764</v>
      </c>
      <c r="E103" s="3">
        <v>81.155555555555551</v>
      </c>
      <c r="F103" s="3">
        <f t="shared" si="5"/>
        <v>275.72000000000003</v>
      </c>
      <c r="G103" s="3">
        <f>SUM(Table39[[#This Row],[RN Hours Contract (W/ Admin, DON)]], Table39[[#This Row],[LPN Contract Hours (w/ Admin)]], Table39[[#This Row],[CNA/NA/Med Aide Contract Hours]])</f>
        <v>10.283555555555555</v>
      </c>
      <c r="H103" s="4">
        <f>Table39[[#This Row],[Total Contract Hours]]/Table39[[#This Row],[Total Hours Nurse Staffing]]</f>
        <v>3.7297096893789183E-2</v>
      </c>
      <c r="I103" s="3">
        <f>SUM(Table39[[#This Row],[RN Hours]], Table39[[#This Row],[RN Admin Hours]], Table39[[#This Row],[RN DON Hours]])</f>
        <v>56.165222222222219</v>
      </c>
      <c r="J103" s="3">
        <f t="shared" si="3"/>
        <v>0</v>
      </c>
      <c r="K103" s="4">
        <f>Table39[[#This Row],[RN Hours Contract (W/ Admin, DON)]]/Table39[[#This Row],[RN Hours (w/ Admin, DON)]]</f>
        <v>0</v>
      </c>
      <c r="L103" s="3">
        <v>34.965111111111113</v>
      </c>
      <c r="M103" s="3">
        <v>0</v>
      </c>
      <c r="N103" s="4">
        <f>Table39[[#This Row],[RN Hours Contract]]/Table39[[#This Row],[RN Hours]]</f>
        <v>0</v>
      </c>
      <c r="O103" s="3">
        <v>15.511222222222218</v>
      </c>
      <c r="P103" s="3">
        <v>0</v>
      </c>
      <c r="Q103" s="4">
        <f>Table39[[#This Row],[RN Admin Hours Contract]]/Table39[[#This Row],[RN Admin Hours]]</f>
        <v>0</v>
      </c>
      <c r="R103" s="3">
        <v>5.6888888888888891</v>
      </c>
      <c r="S103" s="3">
        <v>0</v>
      </c>
      <c r="T103" s="4">
        <f>Table39[[#This Row],[RN DON Hours Contract]]/Table39[[#This Row],[RN DON Hours]]</f>
        <v>0</v>
      </c>
      <c r="U103" s="3">
        <f>SUM(Table39[[#This Row],[LPN Hours]], Table39[[#This Row],[LPN Admin Hours]])</f>
        <v>62.12211111111111</v>
      </c>
      <c r="V103" s="3">
        <f>Table39[[#This Row],[LPN Hours Contract]]+Table39[[#This Row],[LPN Admin Hours Contract]]</f>
        <v>5.4241111111111113</v>
      </c>
      <c r="W103" s="4">
        <f t="shared" si="4"/>
        <v>8.7313695785540671E-2</v>
      </c>
      <c r="X103" s="3">
        <v>51.293222222222226</v>
      </c>
      <c r="Y103" s="3">
        <v>5.4241111111111113</v>
      </c>
      <c r="Z103" s="4">
        <f>Table39[[#This Row],[LPN Hours Contract]]/Table39[[#This Row],[LPN Hours]]</f>
        <v>0.10574713141653976</v>
      </c>
      <c r="AA103" s="3">
        <v>10.828888888888887</v>
      </c>
      <c r="AB103" s="3">
        <v>0</v>
      </c>
      <c r="AC103" s="4">
        <f>Table39[[#This Row],[LPN Admin Hours Contract]]/Table39[[#This Row],[LPN Admin Hours]]</f>
        <v>0</v>
      </c>
      <c r="AD103" s="3">
        <f>SUM(Table39[[#This Row],[CNA Hours]], Table39[[#This Row],[NA in Training Hours]], Table39[[#This Row],[Med Aide/Tech Hours]])</f>
        <v>157.43266666666668</v>
      </c>
      <c r="AE103" s="3">
        <f>SUM(Table39[[#This Row],[CNA Hours Contract]], Table39[[#This Row],[NA in Training Hours Contract]], Table39[[#This Row],[Med Aide/Tech Hours Contract]])</f>
        <v>4.8594444444444447</v>
      </c>
      <c r="AF103" s="4">
        <f>Table39[[#This Row],[CNA/NA/Med Aide Contract Hours]]/Table39[[#This Row],[Total CNA, NA in Training, Med Aide/Tech Hours]]</f>
        <v>3.0866811490485525E-2</v>
      </c>
      <c r="AG103" s="3">
        <v>131.58000000000001</v>
      </c>
      <c r="AH103" s="3">
        <v>4.8594444444444447</v>
      </c>
      <c r="AI103" s="4">
        <f>Table39[[#This Row],[CNA Hours Contract]]/Table39[[#This Row],[CNA Hours]]</f>
        <v>3.6931482325919168E-2</v>
      </c>
      <c r="AJ103" s="3">
        <v>0</v>
      </c>
      <c r="AK103" s="3">
        <v>0</v>
      </c>
      <c r="AL103" s="4">
        <v>0</v>
      </c>
      <c r="AM103" s="3">
        <v>25.852666666666661</v>
      </c>
      <c r="AN103" s="3">
        <v>0</v>
      </c>
      <c r="AO103" s="4">
        <f>Table39[[#This Row],[Med Aide/Tech Hours Contract]]/Table39[[#This Row],[Med Aide/Tech Hours]]</f>
        <v>0</v>
      </c>
      <c r="AP103" s="1" t="s">
        <v>101</v>
      </c>
      <c r="AQ103" s="1">
        <v>4</v>
      </c>
    </row>
    <row r="104" spans="1:43" x14ac:dyDescent="0.2">
      <c r="A104" s="1" t="s">
        <v>273</v>
      </c>
      <c r="B104" s="1" t="s">
        <v>378</v>
      </c>
      <c r="C104" s="1" t="s">
        <v>640</v>
      </c>
      <c r="D104" s="1" t="s">
        <v>710</v>
      </c>
      <c r="E104" s="3">
        <v>86.022222222222226</v>
      </c>
      <c r="F104" s="3">
        <f t="shared" si="5"/>
        <v>273.57777777777778</v>
      </c>
      <c r="G104" s="3">
        <f>SUM(Table39[[#This Row],[RN Hours Contract (W/ Admin, DON)]], Table39[[#This Row],[LPN Contract Hours (w/ Admin)]], Table39[[#This Row],[CNA/NA/Med Aide Contract Hours]])</f>
        <v>0</v>
      </c>
      <c r="H104" s="4">
        <f>Table39[[#This Row],[Total Contract Hours]]/Table39[[#This Row],[Total Hours Nurse Staffing]]</f>
        <v>0</v>
      </c>
      <c r="I104" s="3">
        <f>SUM(Table39[[#This Row],[RN Hours]], Table39[[#This Row],[RN Admin Hours]], Table39[[#This Row],[RN DON Hours]])</f>
        <v>26.411111111111108</v>
      </c>
      <c r="J104" s="3">
        <f t="shared" si="3"/>
        <v>0</v>
      </c>
      <c r="K104" s="4">
        <f>Table39[[#This Row],[RN Hours Contract (W/ Admin, DON)]]/Table39[[#This Row],[RN Hours (w/ Admin, DON)]]</f>
        <v>0</v>
      </c>
      <c r="L104" s="3">
        <v>17.208333333333332</v>
      </c>
      <c r="M104" s="3">
        <v>0</v>
      </c>
      <c r="N104" s="4">
        <f>Table39[[#This Row],[RN Hours Contract]]/Table39[[#This Row],[RN Hours]]</f>
        <v>0</v>
      </c>
      <c r="O104" s="3">
        <v>3.8694444444444445</v>
      </c>
      <c r="P104" s="3">
        <v>0</v>
      </c>
      <c r="Q104" s="4">
        <f>Table39[[#This Row],[RN Admin Hours Contract]]/Table39[[#This Row],[RN Admin Hours]]</f>
        <v>0</v>
      </c>
      <c r="R104" s="3">
        <v>5.333333333333333</v>
      </c>
      <c r="S104" s="3">
        <v>0</v>
      </c>
      <c r="T104" s="4">
        <f>Table39[[#This Row],[RN DON Hours Contract]]/Table39[[#This Row],[RN DON Hours]]</f>
        <v>0</v>
      </c>
      <c r="U104" s="3">
        <f>SUM(Table39[[#This Row],[LPN Hours]], Table39[[#This Row],[LPN Admin Hours]])</f>
        <v>87.87222222222222</v>
      </c>
      <c r="V104" s="3">
        <f>Table39[[#This Row],[LPN Hours Contract]]+Table39[[#This Row],[LPN Admin Hours Contract]]</f>
        <v>0</v>
      </c>
      <c r="W104" s="4">
        <f t="shared" si="4"/>
        <v>0</v>
      </c>
      <c r="X104" s="3">
        <v>77.361111111111114</v>
      </c>
      <c r="Y104" s="3">
        <v>0</v>
      </c>
      <c r="Z104" s="4">
        <f>Table39[[#This Row],[LPN Hours Contract]]/Table39[[#This Row],[LPN Hours]]</f>
        <v>0</v>
      </c>
      <c r="AA104" s="3">
        <v>10.511111111111111</v>
      </c>
      <c r="AB104" s="3">
        <v>0</v>
      </c>
      <c r="AC104" s="4">
        <f>Table39[[#This Row],[LPN Admin Hours Contract]]/Table39[[#This Row],[LPN Admin Hours]]</f>
        <v>0</v>
      </c>
      <c r="AD104" s="3">
        <f>SUM(Table39[[#This Row],[CNA Hours]], Table39[[#This Row],[NA in Training Hours]], Table39[[#This Row],[Med Aide/Tech Hours]])</f>
        <v>159.29444444444445</v>
      </c>
      <c r="AE104" s="3">
        <f>SUM(Table39[[#This Row],[CNA Hours Contract]], Table39[[#This Row],[NA in Training Hours Contract]], Table39[[#This Row],[Med Aide/Tech Hours Contract]])</f>
        <v>0</v>
      </c>
      <c r="AF104" s="4">
        <f>Table39[[#This Row],[CNA/NA/Med Aide Contract Hours]]/Table39[[#This Row],[Total CNA, NA in Training, Med Aide/Tech Hours]]</f>
        <v>0</v>
      </c>
      <c r="AG104" s="3">
        <v>159.29444444444445</v>
      </c>
      <c r="AH104" s="3">
        <v>0</v>
      </c>
      <c r="AI104" s="4">
        <f>Table39[[#This Row],[CNA Hours Contract]]/Table39[[#This Row],[CNA Hours]]</f>
        <v>0</v>
      </c>
      <c r="AJ104" s="3">
        <v>0</v>
      </c>
      <c r="AK104" s="3">
        <v>0</v>
      </c>
      <c r="AL104" s="4">
        <v>0</v>
      </c>
      <c r="AM104" s="3">
        <v>0</v>
      </c>
      <c r="AN104" s="3">
        <v>0</v>
      </c>
      <c r="AO104" s="4">
        <v>0</v>
      </c>
      <c r="AP104" s="1" t="s">
        <v>102</v>
      </c>
      <c r="AQ104" s="1">
        <v>4</v>
      </c>
    </row>
    <row r="105" spans="1:43" x14ac:dyDescent="0.2">
      <c r="A105" s="1" t="s">
        <v>273</v>
      </c>
      <c r="B105" s="1" t="s">
        <v>285</v>
      </c>
      <c r="C105" s="1" t="s">
        <v>610</v>
      </c>
      <c r="D105" s="1" t="s">
        <v>745</v>
      </c>
      <c r="E105" s="3">
        <v>80.222222222222229</v>
      </c>
      <c r="F105" s="3">
        <f t="shared" si="5"/>
        <v>335.17177777777778</v>
      </c>
      <c r="G105" s="3">
        <f>SUM(Table39[[#This Row],[RN Hours Contract (W/ Admin, DON)]], Table39[[#This Row],[LPN Contract Hours (w/ Admin)]], Table39[[#This Row],[CNA/NA/Med Aide Contract Hours]])</f>
        <v>7.9416666666666664</v>
      </c>
      <c r="H105" s="4">
        <f>Table39[[#This Row],[Total Contract Hours]]/Table39[[#This Row],[Total Hours Nurse Staffing]]</f>
        <v>2.3694317938463393E-2</v>
      </c>
      <c r="I105" s="3">
        <f>SUM(Table39[[#This Row],[RN Hours]], Table39[[#This Row],[RN Admin Hours]], Table39[[#This Row],[RN DON Hours]])</f>
        <v>67.946777777777783</v>
      </c>
      <c r="J105" s="3">
        <f t="shared" si="3"/>
        <v>0</v>
      </c>
      <c r="K105" s="4">
        <f>Table39[[#This Row],[RN Hours Contract (W/ Admin, DON)]]/Table39[[#This Row],[RN Hours (w/ Admin, DON)]]</f>
        <v>0</v>
      </c>
      <c r="L105" s="3">
        <v>51.167111111111112</v>
      </c>
      <c r="M105" s="3">
        <v>0</v>
      </c>
      <c r="N105" s="4">
        <f>Table39[[#This Row],[RN Hours Contract]]/Table39[[#This Row],[RN Hours]]</f>
        <v>0</v>
      </c>
      <c r="O105" s="3">
        <v>12.401888888888887</v>
      </c>
      <c r="P105" s="3">
        <v>0</v>
      </c>
      <c r="Q105" s="4">
        <f>Table39[[#This Row],[RN Admin Hours Contract]]/Table39[[#This Row],[RN Admin Hours]]</f>
        <v>0</v>
      </c>
      <c r="R105" s="3">
        <v>4.3777777777777782</v>
      </c>
      <c r="S105" s="3">
        <v>0</v>
      </c>
      <c r="T105" s="4">
        <f>Table39[[#This Row],[RN DON Hours Contract]]/Table39[[#This Row],[RN DON Hours]]</f>
        <v>0</v>
      </c>
      <c r="U105" s="3">
        <f>SUM(Table39[[#This Row],[LPN Hours]], Table39[[#This Row],[LPN Admin Hours]])</f>
        <v>58.03</v>
      </c>
      <c r="V105" s="3">
        <f>Table39[[#This Row],[LPN Hours Contract]]+Table39[[#This Row],[LPN Admin Hours Contract]]</f>
        <v>0</v>
      </c>
      <c r="W105" s="4">
        <f t="shared" si="4"/>
        <v>0</v>
      </c>
      <c r="X105" s="3">
        <v>46.417111111111112</v>
      </c>
      <c r="Y105" s="3">
        <v>0</v>
      </c>
      <c r="Z105" s="4">
        <f>Table39[[#This Row],[LPN Hours Contract]]/Table39[[#This Row],[LPN Hours]]</f>
        <v>0</v>
      </c>
      <c r="AA105" s="3">
        <v>11.612888888888888</v>
      </c>
      <c r="AB105" s="3">
        <v>0</v>
      </c>
      <c r="AC105" s="4">
        <f>Table39[[#This Row],[LPN Admin Hours Contract]]/Table39[[#This Row],[LPN Admin Hours]]</f>
        <v>0</v>
      </c>
      <c r="AD105" s="3">
        <f>SUM(Table39[[#This Row],[CNA Hours]], Table39[[#This Row],[NA in Training Hours]], Table39[[#This Row],[Med Aide/Tech Hours]])</f>
        <v>209.19499999999999</v>
      </c>
      <c r="AE105" s="3">
        <f>SUM(Table39[[#This Row],[CNA Hours Contract]], Table39[[#This Row],[NA in Training Hours Contract]], Table39[[#This Row],[Med Aide/Tech Hours Contract]])</f>
        <v>7.9416666666666664</v>
      </c>
      <c r="AF105" s="4">
        <f>Table39[[#This Row],[CNA/NA/Med Aide Contract Hours]]/Table39[[#This Row],[Total CNA, NA in Training, Med Aide/Tech Hours]]</f>
        <v>3.7962985093652653E-2</v>
      </c>
      <c r="AG105" s="3">
        <v>165.46866666666668</v>
      </c>
      <c r="AH105" s="3">
        <v>7.9416666666666664</v>
      </c>
      <c r="AI105" s="4">
        <f>Table39[[#This Row],[CNA Hours Contract]]/Table39[[#This Row],[CNA Hours]]</f>
        <v>4.79949879735539E-2</v>
      </c>
      <c r="AJ105" s="3">
        <v>9.8917777777777829</v>
      </c>
      <c r="AK105" s="3">
        <v>0</v>
      </c>
      <c r="AL105" s="4">
        <f>Table39[[#This Row],[NA in Training Hours Contract]]/Table39[[#This Row],[NA in Training Hours]]</f>
        <v>0</v>
      </c>
      <c r="AM105" s="3">
        <v>33.834555555555553</v>
      </c>
      <c r="AN105" s="3">
        <v>0</v>
      </c>
      <c r="AO105" s="4">
        <f>Table39[[#This Row],[Med Aide/Tech Hours Contract]]/Table39[[#This Row],[Med Aide/Tech Hours]]</f>
        <v>0</v>
      </c>
      <c r="AP105" s="1" t="s">
        <v>103</v>
      </c>
      <c r="AQ105" s="1">
        <v>4</v>
      </c>
    </row>
    <row r="106" spans="1:43" x14ac:dyDescent="0.2">
      <c r="A106" s="1" t="s">
        <v>273</v>
      </c>
      <c r="B106" s="1" t="s">
        <v>379</v>
      </c>
      <c r="C106" s="1" t="s">
        <v>629</v>
      </c>
      <c r="D106" s="1" t="s">
        <v>696</v>
      </c>
      <c r="E106" s="3">
        <v>75.711111111111109</v>
      </c>
      <c r="F106" s="3">
        <f t="shared" si="5"/>
        <v>273.4111111111111</v>
      </c>
      <c r="G106" s="3">
        <f>SUM(Table39[[#This Row],[RN Hours Contract (W/ Admin, DON)]], Table39[[#This Row],[LPN Contract Hours (w/ Admin)]], Table39[[#This Row],[CNA/NA/Med Aide Contract Hours]])</f>
        <v>0</v>
      </c>
      <c r="H106" s="4">
        <f>Table39[[#This Row],[Total Contract Hours]]/Table39[[#This Row],[Total Hours Nurse Staffing]]</f>
        <v>0</v>
      </c>
      <c r="I106" s="3">
        <f>SUM(Table39[[#This Row],[RN Hours]], Table39[[#This Row],[RN Admin Hours]], Table39[[#This Row],[RN DON Hours]])</f>
        <v>39.159999999999997</v>
      </c>
      <c r="J106" s="3">
        <f t="shared" si="3"/>
        <v>0</v>
      </c>
      <c r="K106" s="4">
        <f>Table39[[#This Row],[RN Hours Contract (W/ Admin, DON)]]/Table39[[#This Row],[RN Hours (w/ Admin, DON)]]</f>
        <v>0</v>
      </c>
      <c r="L106" s="3">
        <v>34.042222222222222</v>
      </c>
      <c r="M106" s="3">
        <v>0</v>
      </c>
      <c r="N106" s="4">
        <f>Table39[[#This Row],[RN Hours Contract]]/Table39[[#This Row],[RN Hours]]</f>
        <v>0</v>
      </c>
      <c r="O106" s="3">
        <v>0</v>
      </c>
      <c r="P106" s="3">
        <v>0</v>
      </c>
      <c r="Q106" s="4">
        <v>0</v>
      </c>
      <c r="R106" s="3">
        <v>5.1177777777777784</v>
      </c>
      <c r="S106" s="3">
        <v>0</v>
      </c>
      <c r="T106" s="4">
        <f>Table39[[#This Row],[RN DON Hours Contract]]/Table39[[#This Row],[RN DON Hours]]</f>
        <v>0</v>
      </c>
      <c r="U106" s="3">
        <f>SUM(Table39[[#This Row],[LPN Hours]], Table39[[#This Row],[LPN Admin Hours]])</f>
        <v>69.898888888888891</v>
      </c>
      <c r="V106" s="3">
        <f>Table39[[#This Row],[LPN Hours Contract]]+Table39[[#This Row],[LPN Admin Hours Contract]]</f>
        <v>0</v>
      </c>
      <c r="W106" s="4">
        <f t="shared" si="4"/>
        <v>0</v>
      </c>
      <c r="X106" s="3">
        <v>42.923333333333332</v>
      </c>
      <c r="Y106" s="3">
        <v>0</v>
      </c>
      <c r="Z106" s="4">
        <f>Table39[[#This Row],[LPN Hours Contract]]/Table39[[#This Row],[LPN Hours]]</f>
        <v>0</v>
      </c>
      <c r="AA106" s="3">
        <v>26.975555555555562</v>
      </c>
      <c r="AB106" s="3">
        <v>0</v>
      </c>
      <c r="AC106" s="4">
        <f>Table39[[#This Row],[LPN Admin Hours Contract]]/Table39[[#This Row],[LPN Admin Hours]]</f>
        <v>0</v>
      </c>
      <c r="AD106" s="3">
        <f>SUM(Table39[[#This Row],[CNA Hours]], Table39[[#This Row],[NA in Training Hours]], Table39[[#This Row],[Med Aide/Tech Hours]])</f>
        <v>164.35222222222222</v>
      </c>
      <c r="AE106" s="3">
        <f>SUM(Table39[[#This Row],[CNA Hours Contract]], Table39[[#This Row],[NA in Training Hours Contract]], Table39[[#This Row],[Med Aide/Tech Hours Contract]])</f>
        <v>0</v>
      </c>
      <c r="AF106" s="4">
        <f>Table39[[#This Row],[CNA/NA/Med Aide Contract Hours]]/Table39[[#This Row],[Total CNA, NA in Training, Med Aide/Tech Hours]]</f>
        <v>0</v>
      </c>
      <c r="AG106" s="3">
        <v>139.21777777777777</v>
      </c>
      <c r="AH106" s="3">
        <v>0</v>
      </c>
      <c r="AI106" s="4">
        <f>Table39[[#This Row],[CNA Hours Contract]]/Table39[[#This Row],[CNA Hours]]</f>
        <v>0</v>
      </c>
      <c r="AJ106" s="3">
        <v>0</v>
      </c>
      <c r="AK106" s="3">
        <v>0</v>
      </c>
      <c r="AL106" s="4">
        <v>0</v>
      </c>
      <c r="AM106" s="3">
        <v>25.134444444444444</v>
      </c>
      <c r="AN106" s="3">
        <v>0</v>
      </c>
      <c r="AO106" s="4">
        <f>Table39[[#This Row],[Med Aide/Tech Hours Contract]]/Table39[[#This Row],[Med Aide/Tech Hours]]</f>
        <v>0</v>
      </c>
      <c r="AP106" s="1" t="s">
        <v>104</v>
      </c>
      <c r="AQ106" s="1">
        <v>4</v>
      </c>
    </row>
    <row r="107" spans="1:43" x14ac:dyDescent="0.2">
      <c r="A107" s="1" t="s">
        <v>273</v>
      </c>
      <c r="B107" s="1" t="s">
        <v>380</v>
      </c>
      <c r="C107" s="1" t="s">
        <v>604</v>
      </c>
      <c r="D107" s="1" t="s">
        <v>746</v>
      </c>
      <c r="E107" s="3">
        <v>104.54444444444445</v>
      </c>
      <c r="F107" s="3">
        <f t="shared" si="5"/>
        <v>323.63111111111107</v>
      </c>
      <c r="G107" s="3">
        <f>SUM(Table39[[#This Row],[RN Hours Contract (W/ Admin, DON)]], Table39[[#This Row],[LPN Contract Hours (w/ Admin)]], Table39[[#This Row],[CNA/NA/Med Aide Contract Hours]])</f>
        <v>71.020222222222202</v>
      </c>
      <c r="H107" s="4">
        <f>Table39[[#This Row],[Total Contract Hours]]/Table39[[#This Row],[Total Hours Nurse Staffing]]</f>
        <v>0.21944806844555526</v>
      </c>
      <c r="I107" s="3">
        <f>SUM(Table39[[#This Row],[RN Hours]], Table39[[#This Row],[RN Admin Hours]], Table39[[#This Row],[RN DON Hours]])</f>
        <v>41.933444444444447</v>
      </c>
      <c r="J107" s="3">
        <f t="shared" si="3"/>
        <v>0</v>
      </c>
      <c r="K107" s="4">
        <f>Table39[[#This Row],[RN Hours Contract (W/ Admin, DON)]]/Table39[[#This Row],[RN Hours (w/ Admin, DON)]]</f>
        <v>0</v>
      </c>
      <c r="L107" s="3">
        <v>22.914111111111112</v>
      </c>
      <c r="M107" s="3">
        <v>0</v>
      </c>
      <c r="N107" s="4">
        <f>Table39[[#This Row],[RN Hours Contract]]/Table39[[#This Row],[RN Hours]]</f>
        <v>0</v>
      </c>
      <c r="O107" s="3">
        <v>14.930444444444447</v>
      </c>
      <c r="P107" s="3">
        <v>0</v>
      </c>
      <c r="Q107" s="4">
        <f>Table39[[#This Row],[RN Admin Hours Contract]]/Table39[[#This Row],[RN Admin Hours]]</f>
        <v>0</v>
      </c>
      <c r="R107" s="3">
        <v>4.0888888888888886</v>
      </c>
      <c r="S107" s="3">
        <v>0</v>
      </c>
      <c r="T107" s="4">
        <f>Table39[[#This Row],[RN DON Hours Contract]]/Table39[[#This Row],[RN DON Hours]]</f>
        <v>0</v>
      </c>
      <c r="U107" s="3">
        <f>SUM(Table39[[#This Row],[LPN Hours]], Table39[[#This Row],[LPN Admin Hours]])</f>
        <v>90.287666666666667</v>
      </c>
      <c r="V107" s="3">
        <f>Table39[[#This Row],[LPN Hours Contract]]+Table39[[#This Row],[LPN Admin Hours Contract]]</f>
        <v>36.655555555555559</v>
      </c>
      <c r="W107" s="4">
        <f t="shared" si="4"/>
        <v>0.40598629811626791</v>
      </c>
      <c r="X107" s="3">
        <v>89.704333333333338</v>
      </c>
      <c r="Y107" s="3">
        <v>36.655555555555559</v>
      </c>
      <c r="Z107" s="4">
        <f>Table39[[#This Row],[LPN Hours Contract]]/Table39[[#This Row],[LPN Hours]]</f>
        <v>0.40862636389422535</v>
      </c>
      <c r="AA107" s="3">
        <v>0.58333333333333337</v>
      </c>
      <c r="AB107" s="3">
        <v>0</v>
      </c>
      <c r="AC107" s="4">
        <f>Table39[[#This Row],[LPN Admin Hours Contract]]/Table39[[#This Row],[LPN Admin Hours]]</f>
        <v>0</v>
      </c>
      <c r="AD107" s="3">
        <f>SUM(Table39[[#This Row],[CNA Hours]], Table39[[#This Row],[NA in Training Hours]], Table39[[#This Row],[Med Aide/Tech Hours]])</f>
        <v>191.40999999999997</v>
      </c>
      <c r="AE107" s="3">
        <f>SUM(Table39[[#This Row],[CNA Hours Contract]], Table39[[#This Row],[NA in Training Hours Contract]], Table39[[#This Row],[Med Aide/Tech Hours Contract]])</f>
        <v>34.36466666666665</v>
      </c>
      <c r="AF107" s="4">
        <f>Table39[[#This Row],[CNA/NA/Med Aide Contract Hours]]/Table39[[#This Row],[Total CNA, NA in Training, Med Aide/Tech Hours]]</f>
        <v>0.17953433293279691</v>
      </c>
      <c r="AG107" s="3">
        <v>160.66633333333331</v>
      </c>
      <c r="AH107" s="3">
        <v>34.36466666666665</v>
      </c>
      <c r="AI107" s="4">
        <f>Table39[[#This Row],[CNA Hours Contract]]/Table39[[#This Row],[CNA Hours]]</f>
        <v>0.2138884105568683</v>
      </c>
      <c r="AJ107" s="3">
        <v>18.129111111111111</v>
      </c>
      <c r="AK107" s="3">
        <v>0</v>
      </c>
      <c r="AL107" s="4">
        <f>Table39[[#This Row],[NA in Training Hours Contract]]/Table39[[#This Row],[NA in Training Hours]]</f>
        <v>0</v>
      </c>
      <c r="AM107" s="3">
        <v>12.614555555555553</v>
      </c>
      <c r="AN107" s="3">
        <v>0</v>
      </c>
      <c r="AO107" s="4">
        <f>Table39[[#This Row],[Med Aide/Tech Hours Contract]]/Table39[[#This Row],[Med Aide/Tech Hours]]</f>
        <v>0</v>
      </c>
      <c r="AP107" s="1" t="s">
        <v>105</v>
      </c>
      <c r="AQ107" s="1">
        <v>4</v>
      </c>
    </row>
    <row r="108" spans="1:43" x14ac:dyDescent="0.2">
      <c r="A108" s="1" t="s">
        <v>273</v>
      </c>
      <c r="B108" s="1" t="s">
        <v>381</v>
      </c>
      <c r="C108" s="1" t="s">
        <v>563</v>
      </c>
      <c r="D108" s="1" t="s">
        <v>694</v>
      </c>
      <c r="E108" s="3">
        <v>70.933333333333337</v>
      </c>
      <c r="F108" s="3">
        <f t="shared" si="5"/>
        <v>273.79466666666667</v>
      </c>
      <c r="G108" s="3">
        <f>SUM(Table39[[#This Row],[RN Hours Contract (W/ Admin, DON)]], Table39[[#This Row],[LPN Contract Hours (w/ Admin)]], Table39[[#This Row],[CNA/NA/Med Aide Contract Hours]])</f>
        <v>54.921888888888873</v>
      </c>
      <c r="H108" s="4">
        <f>Table39[[#This Row],[Total Contract Hours]]/Table39[[#This Row],[Total Hours Nurse Staffing]]</f>
        <v>0.20059517432366178</v>
      </c>
      <c r="I108" s="3">
        <f>SUM(Table39[[#This Row],[RN Hours]], Table39[[#This Row],[RN Admin Hours]], Table39[[#This Row],[RN DON Hours]])</f>
        <v>51.092444444444446</v>
      </c>
      <c r="J108" s="3">
        <f t="shared" si="3"/>
        <v>0</v>
      </c>
      <c r="K108" s="4">
        <f>Table39[[#This Row],[RN Hours Contract (W/ Admin, DON)]]/Table39[[#This Row],[RN Hours (w/ Admin, DON)]]</f>
        <v>0</v>
      </c>
      <c r="L108" s="3">
        <v>34.785444444444444</v>
      </c>
      <c r="M108" s="3">
        <v>0</v>
      </c>
      <c r="N108" s="4">
        <f>Table39[[#This Row],[RN Hours Contract]]/Table39[[#This Row],[RN Hours]]</f>
        <v>0</v>
      </c>
      <c r="O108" s="3">
        <v>10.61811111111111</v>
      </c>
      <c r="P108" s="3">
        <v>0</v>
      </c>
      <c r="Q108" s="4">
        <f>Table39[[#This Row],[RN Admin Hours Contract]]/Table39[[#This Row],[RN Admin Hours]]</f>
        <v>0</v>
      </c>
      <c r="R108" s="3">
        <v>5.6888888888888891</v>
      </c>
      <c r="S108" s="3">
        <v>0</v>
      </c>
      <c r="T108" s="4">
        <f>Table39[[#This Row],[RN DON Hours Contract]]/Table39[[#This Row],[RN DON Hours]]</f>
        <v>0</v>
      </c>
      <c r="U108" s="3">
        <f>SUM(Table39[[#This Row],[LPN Hours]], Table39[[#This Row],[LPN Admin Hours]])</f>
        <v>77.726111111111109</v>
      </c>
      <c r="V108" s="3">
        <f>Table39[[#This Row],[LPN Hours Contract]]+Table39[[#This Row],[LPN Admin Hours Contract]]</f>
        <v>0.15</v>
      </c>
      <c r="W108" s="4">
        <f t="shared" si="4"/>
        <v>1.9298534026174531E-3</v>
      </c>
      <c r="X108" s="3">
        <v>65.24422222222222</v>
      </c>
      <c r="Y108" s="3">
        <v>0.15</v>
      </c>
      <c r="Z108" s="4">
        <f>Table39[[#This Row],[LPN Hours Contract]]/Table39[[#This Row],[LPN Hours]]</f>
        <v>2.2990541520917988E-3</v>
      </c>
      <c r="AA108" s="3">
        <v>12.481888888888887</v>
      </c>
      <c r="AB108" s="3">
        <v>0</v>
      </c>
      <c r="AC108" s="4">
        <f>Table39[[#This Row],[LPN Admin Hours Contract]]/Table39[[#This Row],[LPN Admin Hours]]</f>
        <v>0</v>
      </c>
      <c r="AD108" s="3">
        <f>SUM(Table39[[#This Row],[CNA Hours]], Table39[[#This Row],[NA in Training Hours]], Table39[[#This Row],[Med Aide/Tech Hours]])</f>
        <v>144.97611111111112</v>
      </c>
      <c r="AE108" s="3">
        <f>SUM(Table39[[#This Row],[CNA Hours Contract]], Table39[[#This Row],[NA in Training Hours Contract]], Table39[[#This Row],[Med Aide/Tech Hours Contract]])</f>
        <v>54.771888888888874</v>
      </c>
      <c r="AF108" s="4">
        <f>Table39[[#This Row],[CNA/NA/Med Aide Contract Hours]]/Table39[[#This Row],[Total CNA, NA in Training, Med Aide/Tech Hours]]</f>
        <v>0.37779940756523089</v>
      </c>
      <c r="AG108" s="3">
        <v>144.97611111111112</v>
      </c>
      <c r="AH108" s="3">
        <v>54.771888888888874</v>
      </c>
      <c r="AI108" s="4">
        <f>Table39[[#This Row],[CNA Hours Contract]]/Table39[[#This Row],[CNA Hours]]</f>
        <v>0.37779940756523089</v>
      </c>
      <c r="AJ108" s="3">
        <v>0</v>
      </c>
      <c r="AK108" s="3">
        <v>0</v>
      </c>
      <c r="AL108" s="4">
        <v>0</v>
      </c>
      <c r="AM108" s="3">
        <v>0</v>
      </c>
      <c r="AN108" s="3">
        <v>0</v>
      </c>
      <c r="AO108" s="4">
        <v>0</v>
      </c>
      <c r="AP108" s="1" t="s">
        <v>106</v>
      </c>
      <c r="AQ108" s="1">
        <v>4</v>
      </c>
    </row>
    <row r="109" spans="1:43" x14ac:dyDescent="0.2">
      <c r="A109" s="1" t="s">
        <v>273</v>
      </c>
      <c r="B109" s="1" t="s">
        <v>382</v>
      </c>
      <c r="C109" s="1" t="s">
        <v>641</v>
      </c>
      <c r="D109" s="1" t="s">
        <v>784</v>
      </c>
      <c r="E109" s="3">
        <v>74.655555555555551</v>
      </c>
      <c r="F109" s="3">
        <f t="shared" si="5"/>
        <v>219.63611111111112</v>
      </c>
      <c r="G109" s="3">
        <f>SUM(Table39[[#This Row],[RN Hours Contract (W/ Admin, DON)]], Table39[[#This Row],[LPN Contract Hours (w/ Admin)]], Table39[[#This Row],[CNA/NA/Med Aide Contract Hours]])</f>
        <v>0</v>
      </c>
      <c r="H109" s="4">
        <f>Table39[[#This Row],[Total Contract Hours]]/Table39[[#This Row],[Total Hours Nurse Staffing]]</f>
        <v>0</v>
      </c>
      <c r="I109" s="3">
        <f>SUM(Table39[[#This Row],[RN Hours]], Table39[[#This Row],[RN Admin Hours]], Table39[[#This Row],[RN DON Hours]])</f>
        <v>31.641666666666666</v>
      </c>
      <c r="J109" s="3">
        <f t="shared" si="3"/>
        <v>0</v>
      </c>
      <c r="K109" s="4">
        <f>Table39[[#This Row],[RN Hours Contract (W/ Admin, DON)]]/Table39[[#This Row],[RN Hours (w/ Admin, DON)]]</f>
        <v>0</v>
      </c>
      <c r="L109" s="3">
        <v>16.352777777777778</v>
      </c>
      <c r="M109" s="3">
        <v>0</v>
      </c>
      <c r="N109" s="4">
        <f>Table39[[#This Row],[RN Hours Contract]]/Table39[[#This Row],[RN Hours]]</f>
        <v>0</v>
      </c>
      <c r="O109" s="3">
        <v>9.6888888888888882</v>
      </c>
      <c r="P109" s="3">
        <v>0</v>
      </c>
      <c r="Q109" s="4">
        <f>Table39[[#This Row],[RN Admin Hours Contract]]/Table39[[#This Row],[RN Admin Hours]]</f>
        <v>0</v>
      </c>
      <c r="R109" s="3">
        <v>5.6</v>
      </c>
      <c r="S109" s="3">
        <v>0</v>
      </c>
      <c r="T109" s="4">
        <f>Table39[[#This Row],[RN DON Hours Contract]]/Table39[[#This Row],[RN DON Hours]]</f>
        <v>0</v>
      </c>
      <c r="U109" s="3">
        <f>SUM(Table39[[#This Row],[LPN Hours]], Table39[[#This Row],[LPN Admin Hours]])</f>
        <v>67.36944444444444</v>
      </c>
      <c r="V109" s="3">
        <f>Table39[[#This Row],[LPN Hours Contract]]+Table39[[#This Row],[LPN Admin Hours Contract]]</f>
        <v>0</v>
      </c>
      <c r="W109" s="4">
        <f t="shared" si="4"/>
        <v>0</v>
      </c>
      <c r="X109" s="3">
        <v>67.36944444444444</v>
      </c>
      <c r="Y109" s="3">
        <v>0</v>
      </c>
      <c r="Z109" s="4">
        <f>Table39[[#This Row],[LPN Hours Contract]]/Table39[[#This Row],[LPN Hours]]</f>
        <v>0</v>
      </c>
      <c r="AA109" s="3">
        <v>0</v>
      </c>
      <c r="AB109" s="3">
        <v>0</v>
      </c>
      <c r="AC109" s="4">
        <v>0</v>
      </c>
      <c r="AD109" s="3">
        <f>SUM(Table39[[#This Row],[CNA Hours]], Table39[[#This Row],[NA in Training Hours]], Table39[[#This Row],[Med Aide/Tech Hours]])</f>
        <v>120.625</v>
      </c>
      <c r="AE109" s="3">
        <f>SUM(Table39[[#This Row],[CNA Hours Contract]], Table39[[#This Row],[NA in Training Hours Contract]], Table39[[#This Row],[Med Aide/Tech Hours Contract]])</f>
        <v>0</v>
      </c>
      <c r="AF109" s="4">
        <f>Table39[[#This Row],[CNA/NA/Med Aide Contract Hours]]/Table39[[#This Row],[Total CNA, NA in Training, Med Aide/Tech Hours]]</f>
        <v>0</v>
      </c>
      <c r="AG109" s="3">
        <v>92.797222222222217</v>
      </c>
      <c r="AH109" s="3">
        <v>0</v>
      </c>
      <c r="AI109" s="4">
        <f>Table39[[#This Row],[CNA Hours Contract]]/Table39[[#This Row],[CNA Hours]]</f>
        <v>0</v>
      </c>
      <c r="AJ109" s="3">
        <v>27.827777777777779</v>
      </c>
      <c r="AK109" s="3">
        <v>0</v>
      </c>
      <c r="AL109" s="4">
        <f>Table39[[#This Row],[NA in Training Hours Contract]]/Table39[[#This Row],[NA in Training Hours]]</f>
        <v>0</v>
      </c>
      <c r="AM109" s="3">
        <v>0</v>
      </c>
      <c r="AN109" s="3">
        <v>0</v>
      </c>
      <c r="AO109" s="4">
        <v>0</v>
      </c>
      <c r="AP109" s="1" t="s">
        <v>107</v>
      </c>
      <c r="AQ109" s="1">
        <v>4</v>
      </c>
    </row>
    <row r="110" spans="1:43" x14ac:dyDescent="0.2">
      <c r="A110" s="1" t="s">
        <v>273</v>
      </c>
      <c r="B110" s="1" t="s">
        <v>383</v>
      </c>
      <c r="C110" s="1" t="s">
        <v>642</v>
      </c>
      <c r="D110" s="1" t="s">
        <v>785</v>
      </c>
      <c r="E110" s="3">
        <v>89.288888888888891</v>
      </c>
      <c r="F110" s="3">
        <f t="shared" si="5"/>
        <v>388.14800000000002</v>
      </c>
      <c r="G110" s="3">
        <f>SUM(Table39[[#This Row],[RN Hours Contract (W/ Admin, DON)]], Table39[[#This Row],[LPN Contract Hours (w/ Admin)]], Table39[[#This Row],[CNA/NA/Med Aide Contract Hours]])</f>
        <v>0</v>
      </c>
      <c r="H110" s="4">
        <f>Table39[[#This Row],[Total Contract Hours]]/Table39[[#This Row],[Total Hours Nurse Staffing]]</f>
        <v>0</v>
      </c>
      <c r="I110" s="3">
        <f>SUM(Table39[[#This Row],[RN Hours]], Table39[[#This Row],[RN Admin Hours]], Table39[[#This Row],[RN DON Hours]])</f>
        <v>55.587444444444436</v>
      </c>
      <c r="J110" s="3">
        <f t="shared" si="3"/>
        <v>0</v>
      </c>
      <c r="K110" s="4">
        <f>Table39[[#This Row],[RN Hours Contract (W/ Admin, DON)]]/Table39[[#This Row],[RN Hours (w/ Admin, DON)]]</f>
        <v>0</v>
      </c>
      <c r="L110" s="3">
        <v>27.788888888888888</v>
      </c>
      <c r="M110" s="3">
        <v>0</v>
      </c>
      <c r="N110" s="4">
        <f>Table39[[#This Row],[RN Hours Contract]]/Table39[[#This Row],[RN Hours]]</f>
        <v>0</v>
      </c>
      <c r="O110" s="3">
        <v>22.376333333333328</v>
      </c>
      <c r="P110" s="3">
        <v>0</v>
      </c>
      <c r="Q110" s="4">
        <f>Table39[[#This Row],[RN Admin Hours Contract]]/Table39[[#This Row],[RN Admin Hours]]</f>
        <v>0</v>
      </c>
      <c r="R110" s="3">
        <v>5.4222222222222225</v>
      </c>
      <c r="S110" s="3">
        <v>0</v>
      </c>
      <c r="T110" s="4">
        <f>Table39[[#This Row],[RN DON Hours Contract]]/Table39[[#This Row],[RN DON Hours]]</f>
        <v>0</v>
      </c>
      <c r="U110" s="3">
        <f>SUM(Table39[[#This Row],[LPN Hours]], Table39[[#This Row],[LPN Admin Hours]])</f>
        <v>64.650777777777776</v>
      </c>
      <c r="V110" s="3">
        <f>Table39[[#This Row],[LPN Hours Contract]]+Table39[[#This Row],[LPN Admin Hours Contract]]</f>
        <v>0</v>
      </c>
      <c r="W110" s="4">
        <f t="shared" si="4"/>
        <v>0</v>
      </c>
      <c r="X110" s="3">
        <v>53.923111111111112</v>
      </c>
      <c r="Y110" s="3">
        <v>0</v>
      </c>
      <c r="Z110" s="4">
        <f>Table39[[#This Row],[LPN Hours Contract]]/Table39[[#This Row],[LPN Hours]]</f>
        <v>0</v>
      </c>
      <c r="AA110" s="3">
        <v>10.727666666666666</v>
      </c>
      <c r="AB110" s="3">
        <v>0</v>
      </c>
      <c r="AC110" s="4">
        <f>Table39[[#This Row],[LPN Admin Hours Contract]]/Table39[[#This Row],[LPN Admin Hours]]</f>
        <v>0</v>
      </c>
      <c r="AD110" s="3">
        <f>SUM(Table39[[#This Row],[CNA Hours]], Table39[[#This Row],[NA in Training Hours]], Table39[[#This Row],[Med Aide/Tech Hours]])</f>
        <v>267.90977777777778</v>
      </c>
      <c r="AE110" s="3">
        <f>SUM(Table39[[#This Row],[CNA Hours Contract]], Table39[[#This Row],[NA in Training Hours Contract]], Table39[[#This Row],[Med Aide/Tech Hours Contract]])</f>
        <v>0</v>
      </c>
      <c r="AF110" s="4">
        <f>Table39[[#This Row],[CNA/NA/Med Aide Contract Hours]]/Table39[[#This Row],[Total CNA, NA in Training, Med Aide/Tech Hours]]</f>
        <v>0</v>
      </c>
      <c r="AG110" s="3">
        <v>192.77844444444446</v>
      </c>
      <c r="AH110" s="3">
        <v>0</v>
      </c>
      <c r="AI110" s="4">
        <f>Table39[[#This Row],[CNA Hours Contract]]/Table39[[#This Row],[CNA Hours]]</f>
        <v>0</v>
      </c>
      <c r="AJ110" s="3">
        <v>42.850555555555552</v>
      </c>
      <c r="AK110" s="3">
        <v>0</v>
      </c>
      <c r="AL110" s="4">
        <f>Table39[[#This Row],[NA in Training Hours Contract]]/Table39[[#This Row],[NA in Training Hours]]</f>
        <v>0</v>
      </c>
      <c r="AM110" s="3">
        <v>32.280777777777779</v>
      </c>
      <c r="AN110" s="3">
        <v>0</v>
      </c>
      <c r="AO110" s="4">
        <f>Table39[[#This Row],[Med Aide/Tech Hours Contract]]/Table39[[#This Row],[Med Aide/Tech Hours]]</f>
        <v>0</v>
      </c>
      <c r="AP110" s="1" t="s">
        <v>108</v>
      </c>
      <c r="AQ110" s="1">
        <v>4</v>
      </c>
    </row>
    <row r="111" spans="1:43" x14ac:dyDescent="0.2">
      <c r="A111" s="1" t="s">
        <v>273</v>
      </c>
      <c r="B111" s="1" t="s">
        <v>384</v>
      </c>
      <c r="C111" s="1" t="s">
        <v>643</v>
      </c>
      <c r="D111" s="1" t="s">
        <v>761</v>
      </c>
      <c r="E111" s="3">
        <v>45.766666666666666</v>
      </c>
      <c r="F111" s="3">
        <f t="shared" si="5"/>
        <v>203.2063333333333</v>
      </c>
      <c r="G111" s="3">
        <f>SUM(Table39[[#This Row],[RN Hours Contract (W/ Admin, DON)]], Table39[[#This Row],[LPN Contract Hours (w/ Admin)]], Table39[[#This Row],[CNA/NA/Med Aide Contract Hours]])</f>
        <v>0</v>
      </c>
      <c r="H111" s="4">
        <f>Table39[[#This Row],[Total Contract Hours]]/Table39[[#This Row],[Total Hours Nurse Staffing]]</f>
        <v>0</v>
      </c>
      <c r="I111" s="3">
        <f>SUM(Table39[[#This Row],[RN Hours]], Table39[[#This Row],[RN Admin Hours]], Table39[[#This Row],[RN DON Hours]])</f>
        <v>39.696666666666665</v>
      </c>
      <c r="J111" s="3">
        <f t="shared" si="3"/>
        <v>0</v>
      </c>
      <c r="K111" s="4">
        <f>Table39[[#This Row],[RN Hours Contract (W/ Admin, DON)]]/Table39[[#This Row],[RN Hours (w/ Admin, DON)]]</f>
        <v>0</v>
      </c>
      <c r="L111" s="3">
        <v>31.585555555555555</v>
      </c>
      <c r="M111" s="3">
        <v>0</v>
      </c>
      <c r="N111" s="4">
        <f>Table39[[#This Row],[RN Hours Contract]]/Table39[[#This Row],[RN Hours]]</f>
        <v>0</v>
      </c>
      <c r="O111" s="3">
        <v>2.6444444444444444</v>
      </c>
      <c r="P111" s="3">
        <v>0</v>
      </c>
      <c r="Q111" s="4">
        <f>Table39[[#This Row],[RN Admin Hours Contract]]/Table39[[#This Row],[RN Admin Hours]]</f>
        <v>0</v>
      </c>
      <c r="R111" s="3">
        <v>5.4666666666666668</v>
      </c>
      <c r="S111" s="3">
        <v>0</v>
      </c>
      <c r="T111" s="4">
        <f>Table39[[#This Row],[RN DON Hours Contract]]/Table39[[#This Row],[RN DON Hours]]</f>
        <v>0</v>
      </c>
      <c r="U111" s="3">
        <f>SUM(Table39[[#This Row],[LPN Hours]], Table39[[#This Row],[LPN Admin Hours]])</f>
        <v>46.260555555555555</v>
      </c>
      <c r="V111" s="3">
        <f>Table39[[#This Row],[LPN Hours Contract]]+Table39[[#This Row],[LPN Admin Hours Contract]]</f>
        <v>0</v>
      </c>
      <c r="W111" s="4">
        <f t="shared" si="4"/>
        <v>0</v>
      </c>
      <c r="X111" s="3">
        <v>46.260555555555555</v>
      </c>
      <c r="Y111" s="3">
        <v>0</v>
      </c>
      <c r="Z111" s="4">
        <f>Table39[[#This Row],[LPN Hours Contract]]/Table39[[#This Row],[LPN Hours]]</f>
        <v>0</v>
      </c>
      <c r="AA111" s="3">
        <v>0</v>
      </c>
      <c r="AB111" s="3">
        <v>0</v>
      </c>
      <c r="AC111" s="4">
        <v>0</v>
      </c>
      <c r="AD111" s="3">
        <f>SUM(Table39[[#This Row],[CNA Hours]], Table39[[#This Row],[NA in Training Hours]], Table39[[#This Row],[Med Aide/Tech Hours]])</f>
        <v>117.24911111111111</v>
      </c>
      <c r="AE111" s="3">
        <f>SUM(Table39[[#This Row],[CNA Hours Contract]], Table39[[#This Row],[NA in Training Hours Contract]], Table39[[#This Row],[Med Aide/Tech Hours Contract]])</f>
        <v>0</v>
      </c>
      <c r="AF111" s="4">
        <f>Table39[[#This Row],[CNA/NA/Med Aide Contract Hours]]/Table39[[#This Row],[Total CNA, NA in Training, Med Aide/Tech Hours]]</f>
        <v>0</v>
      </c>
      <c r="AG111" s="3">
        <v>102.57288888888888</v>
      </c>
      <c r="AH111" s="3">
        <v>0</v>
      </c>
      <c r="AI111" s="4">
        <f>Table39[[#This Row],[CNA Hours Contract]]/Table39[[#This Row],[CNA Hours]]</f>
        <v>0</v>
      </c>
      <c r="AJ111" s="3">
        <v>0</v>
      </c>
      <c r="AK111" s="3">
        <v>0</v>
      </c>
      <c r="AL111" s="4">
        <v>0</v>
      </c>
      <c r="AM111" s="3">
        <v>14.67622222222222</v>
      </c>
      <c r="AN111" s="3">
        <v>0</v>
      </c>
      <c r="AO111" s="4">
        <f>Table39[[#This Row],[Med Aide/Tech Hours Contract]]/Table39[[#This Row],[Med Aide/Tech Hours]]</f>
        <v>0</v>
      </c>
      <c r="AP111" s="1" t="s">
        <v>109</v>
      </c>
      <c r="AQ111" s="1">
        <v>4</v>
      </c>
    </row>
    <row r="112" spans="1:43" x14ac:dyDescent="0.2">
      <c r="A112" s="1" t="s">
        <v>273</v>
      </c>
      <c r="B112" s="1" t="s">
        <v>385</v>
      </c>
      <c r="C112" s="1" t="s">
        <v>581</v>
      </c>
      <c r="D112" s="1" t="s">
        <v>695</v>
      </c>
      <c r="E112" s="3">
        <v>107.84444444444445</v>
      </c>
      <c r="F112" s="3">
        <f t="shared" si="5"/>
        <v>400.2646666666667</v>
      </c>
      <c r="G112" s="3">
        <f>SUM(Table39[[#This Row],[RN Hours Contract (W/ Admin, DON)]], Table39[[#This Row],[LPN Contract Hours (w/ Admin)]], Table39[[#This Row],[CNA/NA/Med Aide Contract Hours]])</f>
        <v>0</v>
      </c>
      <c r="H112" s="4">
        <f>Table39[[#This Row],[Total Contract Hours]]/Table39[[#This Row],[Total Hours Nurse Staffing]]</f>
        <v>0</v>
      </c>
      <c r="I112" s="3">
        <f>SUM(Table39[[#This Row],[RN Hours]], Table39[[#This Row],[RN Admin Hours]], Table39[[#This Row],[RN DON Hours]])</f>
        <v>36.843555555555561</v>
      </c>
      <c r="J112" s="3">
        <f t="shared" si="3"/>
        <v>0</v>
      </c>
      <c r="K112" s="4">
        <f>Table39[[#This Row],[RN Hours Contract (W/ Admin, DON)]]/Table39[[#This Row],[RN Hours (w/ Admin, DON)]]</f>
        <v>0</v>
      </c>
      <c r="L112" s="3">
        <v>24.288888888888888</v>
      </c>
      <c r="M112" s="3">
        <v>0</v>
      </c>
      <c r="N112" s="4">
        <f>Table39[[#This Row],[RN Hours Contract]]/Table39[[#This Row],[RN Hours]]</f>
        <v>0</v>
      </c>
      <c r="O112" s="3">
        <v>10.207222222222233</v>
      </c>
      <c r="P112" s="3">
        <v>0</v>
      </c>
      <c r="Q112" s="4">
        <f>Table39[[#This Row],[RN Admin Hours Contract]]/Table39[[#This Row],[RN Admin Hours]]</f>
        <v>0</v>
      </c>
      <c r="R112" s="3">
        <v>2.3474444444444447</v>
      </c>
      <c r="S112" s="3">
        <v>0</v>
      </c>
      <c r="T112" s="4">
        <f>Table39[[#This Row],[RN DON Hours Contract]]/Table39[[#This Row],[RN DON Hours]]</f>
        <v>0</v>
      </c>
      <c r="U112" s="3">
        <f>SUM(Table39[[#This Row],[LPN Hours]], Table39[[#This Row],[LPN Admin Hours]])</f>
        <v>97.657222222222245</v>
      </c>
      <c r="V112" s="3">
        <f>Table39[[#This Row],[LPN Hours Contract]]+Table39[[#This Row],[LPN Admin Hours Contract]]</f>
        <v>0</v>
      </c>
      <c r="W112" s="4">
        <f t="shared" si="4"/>
        <v>0</v>
      </c>
      <c r="X112" s="3">
        <v>87.236111111111114</v>
      </c>
      <c r="Y112" s="3">
        <v>0</v>
      </c>
      <c r="Z112" s="4">
        <f>Table39[[#This Row],[LPN Hours Contract]]/Table39[[#This Row],[LPN Hours]]</f>
        <v>0</v>
      </c>
      <c r="AA112" s="3">
        <v>10.421111111111127</v>
      </c>
      <c r="AB112" s="3">
        <v>0</v>
      </c>
      <c r="AC112" s="4">
        <f>Table39[[#This Row],[LPN Admin Hours Contract]]/Table39[[#This Row],[LPN Admin Hours]]</f>
        <v>0</v>
      </c>
      <c r="AD112" s="3">
        <f>SUM(Table39[[#This Row],[CNA Hours]], Table39[[#This Row],[NA in Training Hours]], Table39[[#This Row],[Med Aide/Tech Hours]])</f>
        <v>265.76388888888891</v>
      </c>
      <c r="AE112" s="3">
        <f>SUM(Table39[[#This Row],[CNA Hours Contract]], Table39[[#This Row],[NA in Training Hours Contract]], Table39[[#This Row],[Med Aide/Tech Hours Contract]])</f>
        <v>0</v>
      </c>
      <c r="AF112" s="4">
        <f>Table39[[#This Row],[CNA/NA/Med Aide Contract Hours]]/Table39[[#This Row],[Total CNA, NA in Training, Med Aide/Tech Hours]]</f>
        <v>0</v>
      </c>
      <c r="AG112" s="3">
        <v>243.15555555555557</v>
      </c>
      <c r="AH112" s="3">
        <v>0</v>
      </c>
      <c r="AI112" s="4">
        <f>Table39[[#This Row],[CNA Hours Contract]]/Table39[[#This Row],[CNA Hours]]</f>
        <v>0</v>
      </c>
      <c r="AJ112" s="3">
        <v>0</v>
      </c>
      <c r="AK112" s="3">
        <v>0</v>
      </c>
      <c r="AL112" s="4">
        <v>0</v>
      </c>
      <c r="AM112" s="3">
        <v>22.608333333333334</v>
      </c>
      <c r="AN112" s="3">
        <v>0</v>
      </c>
      <c r="AO112" s="4">
        <f>Table39[[#This Row],[Med Aide/Tech Hours Contract]]/Table39[[#This Row],[Med Aide/Tech Hours]]</f>
        <v>0</v>
      </c>
      <c r="AP112" s="1" t="s">
        <v>110</v>
      </c>
      <c r="AQ112" s="1">
        <v>4</v>
      </c>
    </row>
    <row r="113" spans="1:43" x14ac:dyDescent="0.2">
      <c r="A113" s="1" t="s">
        <v>273</v>
      </c>
      <c r="B113" s="1" t="s">
        <v>386</v>
      </c>
      <c r="C113" s="1" t="s">
        <v>644</v>
      </c>
      <c r="D113" s="1" t="s">
        <v>785</v>
      </c>
      <c r="E113" s="3">
        <v>57.7</v>
      </c>
      <c r="F113" s="3">
        <f t="shared" si="5"/>
        <v>217.67377777777779</v>
      </c>
      <c r="G113" s="3">
        <f>SUM(Table39[[#This Row],[RN Hours Contract (W/ Admin, DON)]], Table39[[#This Row],[LPN Contract Hours (w/ Admin)]], Table39[[#This Row],[CNA/NA/Med Aide Contract Hours]])</f>
        <v>0</v>
      </c>
      <c r="H113" s="4">
        <f>Table39[[#This Row],[Total Contract Hours]]/Table39[[#This Row],[Total Hours Nurse Staffing]]</f>
        <v>0</v>
      </c>
      <c r="I113" s="3">
        <f>SUM(Table39[[#This Row],[RN Hours]], Table39[[#This Row],[RN Admin Hours]], Table39[[#This Row],[RN DON Hours]])</f>
        <v>52.486000000000004</v>
      </c>
      <c r="J113" s="3">
        <f t="shared" ref="J113:J176" si="6">SUM(M113,P113,S113)</f>
        <v>0</v>
      </c>
      <c r="K113" s="4">
        <f>Table39[[#This Row],[RN Hours Contract (W/ Admin, DON)]]/Table39[[#This Row],[RN Hours (w/ Admin, DON)]]</f>
        <v>0</v>
      </c>
      <c r="L113" s="3">
        <v>35.192555555555558</v>
      </c>
      <c r="M113" s="3">
        <v>0</v>
      </c>
      <c r="N113" s="4">
        <f>Table39[[#This Row],[RN Hours Contract]]/Table39[[#This Row],[RN Hours]]</f>
        <v>0</v>
      </c>
      <c r="O113" s="3">
        <v>11.782333333333334</v>
      </c>
      <c r="P113" s="3">
        <v>0</v>
      </c>
      <c r="Q113" s="4">
        <f>Table39[[#This Row],[RN Admin Hours Contract]]/Table39[[#This Row],[RN Admin Hours]]</f>
        <v>0</v>
      </c>
      <c r="R113" s="3">
        <v>5.5111111111111111</v>
      </c>
      <c r="S113" s="3">
        <v>0</v>
      </c>
      <c r="T113" s="4">
        <f>Table39[[#This Row],[RN DON Hours Contract]]/Table39[[#This Row],[RN DON Hours]]</f>
        <v>0</v>
      </c>
      <c r="U113" s="3">
        <f>SUM(Table39[[#This Row],[LPN Hours]], Table39[[#This Row],[LPN Admin Hours]])</f>
        <v>53.774555555555551</v>
      </c>
      <c r="V113" s="3">
        <f>Table39[[#This Row],[LPN Hours Contract]]+Table39[[#This Row],[LPN Admin Hours Contract]]</f>
        <v>0</v>
      </c>
      <c r="W113" s="4">
        <f t="shared" ref="W113:W176" si="7">V113/U113</f>
        <v>0</v>
      </c>
      <c r="X113" s="3">
        <v>47.405999999999999</v>
      </c>
      <c r="Y113" s="3">
        <v>0</v>
      </c>
      <c r="Z113" s="4">
        <f>Table39[[#This Row],[LPN Hours Contract]]/Table39[[#This Row],[LPN Hours]]</f>
        <v>0</v>
      </c>
      <c r="AA113" s="3">
        <v>6.3685555555555551</v>
      </c>
      <c r="AB113" s="3">
        <v>0</v>
      </c>
      <c r="AC113" s="4">
        <f>Table39[[#This Row],[LPN Admin Hours Contract]]/Table39[[#This Row],[LPN Admin Hours]]</f>
        <v>0</v>
      </c>
      <c r="AD113" s="3">
        <f>SUM(Table39[[#This Row],[CNA Hours]], Table39[[#This Row],[NA in Training Hours]], Table39[[#This Row],[Med Aide/Tech Hours]])</f>
        <v>111.41322222222223</v>
      </c>
      <c r="AE113" s="3">
        <f>SUM(Table39[[#This Row],[CNA Hours Contract]], Table39[[#This Row],[NA in Training Hours Contract]], Table39[[#This Row],[Med Aide/Tech Hours Contract]])</f>
        <v>0</v>
      </c>
      <c r="AF113" s="4">
        <f>Table39[[#This Row],[CNA/NA/Med Aide Contract Hours]]/Table39[[#This Row],[Total CNA, NA in Training, Med Aide/Tech Hours]]</f>
        <v>0</v>
      </c>
      <c r="AG113" s="3">
        <v>109.94655555555556</v>
      </c>
      <c r="AH113" s="3">
        <v>0</v>
      </c>
      <c r="AI113" s="4">
        <f>Table39[[#This Row],[CNA Hours Contract]]/Table39[[#This Row],[CNA Hours]]</f>
        <v>0</v>
      </c>
      <c r="AJ113" s="3">
        <v>0</v>
      </c>
      <c r="AK113" s="3">
        <v>0</v>
      </c>
      <c r="AL113" s="4">
        <v>0</v>
      </c>
      <c r="AM113" s="3">
        <v>1.4666666666666666</v>
      </c>
      <c r="AN113" s="3">
        <v>0</v>
      </c>
      <c r="AO113" s="4">
        <f>Table39[[#This Row],[Med Aide/Tech Hours Contract]]/Table39[[#This Row],[Med Aide/Tech Hours]]</f>
        <v>0</v>
      </c>
      <c r="AP113" s="1" t="s">
        <v>111</v>
      </c>
      <c r="AQ113" s="1">
        <v>4</v>
      </c>
    </row>
    <row r="114" spans="1:43" x14ac:dyDescent="0.2">
      <c r="A114" s="1" t="s">
        <v>273</v>
      </c>
      <c r="B114" s="1" t="s">
        <v>387</v>
      </c>
      <c r="C114" s="1" t="s">
        <v>645</v>
      </c>
      <c r="D114" s="1" t="s">
        <v>722</v>
      </c>
      <c r="E114" s="3">
        <v>101.45555555555555</v>
      </c>
      <c r="F114" s="3">
        <f t="shared" si="5"/>
        <v>349.28466666666668</v>
      </c>
      <c r="G114" s="3">
        <f>SUM(Table39[[#This Row],[RN Hours Contract (W/ Admin, DON)]], Table39[[#This Row],[LPN Contract Hours (w/ Admin)]], Table39[[#This Row],[CNA/NA/Med Aide Contract Hours]])</f>
        <v>12.023555555555555</v>
      </c>
      <c r="H114" s="4">
        <f>Table39[[#This Row],[Total Contract Hours]]/Table39[[#This Row],[Total Hours Nurse Staffing]]</f>
        <v>3.4423370685865269E-2</v>
      </c>
      <c r="I114" s="3">
        <f>SUM(Table39[[#This Row],[RN Hours]], Table39[[#This Row],[RN Admin Hours]], Table39[[#This Row],[RN DON Hours]])</f>
        <v>45.31388888888889</v>
      </c>
      <c r="J114" s="3">
        <f t="shared" si="6"/>
        <v>0.77222222222222225</v>
      </c>
      <c r="K114" s="4">
        <f>Table39[[#This Row],[RN Hours Contract (W/ Admin, DON)]]/Table39[[#This Row],[RN Hours (w/ Admin, DON)]]</f>
        <v>1.7041623245264512E-2</v>
      </c>
      <c r="L114" s="3">
        <v>30.386111111111113</v>
      </c>
      <c r="M114" s="3">
        <v>0</v>
      </c>
      <c r="N114" s="4">
        <f>Table39[[#This Row],[RN Hours Contract]]/Table39[[#This Row],[RN Hours]]</f>
        <v>0</v>
      </c>
      <c r="O114" s="3">
        <v>9.5055555555555564</v>
      </c>
      <c r="P114" s="3">
        <v>0.77222222222222225</v>
      </c>
      <c r="Q114" s="4">
        <f>Table39[[#This Row],[RN Admin Hours Contract]]/Table39[[#This Row],[RN Admin Hours]]</f>
        <v>8.123904149620105E-2</v>
      </c>
      <c r="R114" s="3">
        <v>5.4222222222222225</v>
      </c>
      <c r="S114" s="3">
        <v>0</v>
      </c>
      <c r="T114" s="4">
        <f>Table39[[#This Row],[RN DON Hours Contract]]/Table39[[#This Row],[RN DON Hours]]</f>
        <v>0</v>
      </c>
      <c r="U114" s="3">
        <f>SUM(Table39[[#This Row],[LPN Hours]], Table39[[#This Row],[LPN Admin Hours]])</f>
        <v>110.11388888888888</v>
      </c>
      <c r="V114" s="3">
        <f>Table39[[#This Row],[LPN Hours Contract]]+Table39[[#This Row],[LPN Admin Hours Contract]]</f>
        <v>0</v>
      </c>
      <c r="W114" s="4">
        <f t="shared" si="7"/>
        <v>0</v>
      </c>
      <c r="X114" s="3">
        <v>104.81666666666666</v>
      </c>
      <c r="Y114" s="3">
        <v>0</v>
      </c>
      <c r="Z114" s="4">
        <f>Table39[[#This Row],[LPN Hours Contract]]/Table39[[#This Row],[LPN Hours]]</f>
        <v>0</v>
      </c>
      <c r="AA114" s="3">
        <v>5.2972222222222225</v>
      </c>
      <c r="AB114" s="3">
        <v>0</v>
      </c>
      <c r="AC114" s="4">
        <f>Table39[[#This Row],[LPN Admin Hours Contract]]/Table39[[#This Row],[LPN Admin Hours]]</f>
        <v>0</v>
      </c>
      <c r="AD114" s="3">
        <f>SUM(Table39[[#This Row],[CNA Hours]], Table39[[#This Row],[NA in Training Hours]], Table39[[#This Row],[Med Aide/Tech Hours]])</f>
        <v>193.85688888888888</v>
      </c>
      <c r="AE114" s="3">
        <f>SUM(Table39[[#This Row],[CNA Hours Contract]], Table39[[#This Row],[NA in Training Hours Contract]], Table39[[#This Row],[Med Aide/Tech Hours Contract]])</f>
        <v>11.251333333333333</v>
      </c>
      <c r="AF114" s="4">
        <f>Table39[[#This Row],[CNA/NA/Med Aide Contract Hours]]/Table39[[#This Row],[Total CNA, NA in Training, Med Aide/Tech Hours]]</f>
        <v>5.8039378418902381E-2</v>
      </c>
      <c r="AG114" s="3">
        <v>163.10966666666667</v>
      </c>
      <c r="AH114" s="3">
        <v>11.251333333333333</v>
      </c>
      <c r="AI114" s="4">
        <f>Table39[[#This Row],[CNA Hours Contract]]/Table39[[#This Row],[CNA Hours]]</f>
        <v>6.898017489255695E-2</v>
      </c>
      <c r="AJ114" s="3">
        <v>10.619444444444444</v>
      </c>
      <c r="AK114" s="3">
        <v>0</v>
      </c>
      <c r="AL114" s="4">
        <f>Table39[[#This Row],[NA in Training Hours Contract]]/Table39[[#This Row],[NA in Training Hours]]</f>
        <v>0</v>
      </c>
      <c r="AM114" s="3">
        <v>20.127777777777776</v>
      </c>
      <c r="AN114" s="3">
        <v>0</v>
      </c>
      <c r="AO114" s="4">
        <f>Table39[[#This Row],[Med Aide/Tech Hours Contract]]/Table39[[#This Row],[Med Aide/Tech Hours]]</f>
        <v>0</v>
      </c>
      <c r="AP114" s="1" t="s">
        <v>112</v>
      </c>
      <c r="AQ114" s="1">
        <v>4</v>
      </c>
    </row>
    <row r="115" spans="1:43" x14ac:dyDescent="0.2">
      <c r="A115" s="1" t="s">
        <v>273</v>
      </c>
      <c r="B115" s="1" t="s">
        <v>388</v>
      </c>
      <c r="C115" s="1" t="s">
        <v>646</v>
      </c>
      <c r="D115" s="1" t="s">
        <v>771</v>
      </c>
      <c r="E115" s="3">
        <v>74.766666666666666</v>
      </c>
      <c r="F115" s="3">
        <f t="shared" si="5"/>
        <v>306.06399999999996</v>
      </c>
      <c r="G115" s="3">
        <f>SUM(Table39[[#This Row],[RN Hours Contract (W/ Admin, DON)]], Table39[[#This Row],[LPN Contract Hours (w/ Admin)]], Table39[[#This Row],[CNA/NA/Med Aide Contract Hours]])</f>
        <v>1.1111111111111112E-2</v>
      </c>
      <c r="H115" s="4">
        <f>Table39[[#This Row],[Total Contract Hours]]/Table39[[#This Row],[Total Hours Nurse Staffing]]</f>
        <v>3.63032277925895E-5</v>
      </c>
      <c r="I115" s="3">
        <f>SUM(Table39[[#This Row],[RN Hours]], Table39[[#This Row],[RN Admin Hours]], Table39[[#This Row],[RN DON Hours]])</f>
        <v>39.670888888888896</v>
      </c>
      <c r="J115" s="3">
        <f t="shared" si="6"/>
        <v>1.1111111111111112E-2</v>
      </c>
      <c r="K115" s="4">
        <f>Table39[[#This Row],[RN Hours Contract (W/ Admin, DON)]]/Table39[[#This Row],[RN Hours (w/ Admin, DON)]]</f>
        <v>2.8008223214335724E-4</v>
      </c>
      <c r="L115" s="3">
        <v>12.872666666666666</v>
      </c>
      <c r="M115" s="3">
        <v>1.1111111111111112E-2</v>
      </c>
      <c r="N115" s="4">
        <f>Table39[[#This Row],[RN Hours Contract]]/Table39[[#This Row],[RN Hours]]</f>
        <v>8.6315535070001905E-4</v>
      </c>
      <c r="O115" s="3">
        <v>21.109333333333339</v>
      </c>
      <c r="P115" s="3">
        <v>0</v>
      </c>
      <c r="Q115" s="4">
        <f>Table39[[#This Row],[RN Admin Hours Contract]]/Table39[[#This Row],[RN Admin Hours]]</f>
        <v>0</v>
      </c>
      <c r="R115" s="3">
        <v>5.6888888888888891</v>
      </c>
      <c r="S115" s="3">
        <v>0</v>
      </c>
      <c r="T115" s="4">
        <f>Table39[[#This Row],[RN DON Hours Contract]]/Table39[[#This Row],[RN DON Hours]]</f>
        <v>0</v>
      </c>
      <c r="U115" s="3">
        <f>SUM(Table39[[#This Row],[LPN Hours]], Table39[[#This Row],[LPN Admin Hours]])</f>
        <v>80.268111111111097</v>
      </c>
      <c r="V115" s="3">
        <f>Table39[[#This Row],[LPN Hours Contract]]+Table39[[#This Row],[LPN Admin Hours Contract]]</f>
        <v>0</v>
      </c>
      <c r="W115" s="4">
        <f t="shared" si="7"/>
        <v>0</v>
      </c>
      <c r="X115" s="3">
        <v>74.101666666666659</v>
      </c>
      <c r="Y115" s="3">
        <v>0</v>
      </c>
      <c r="Z115" s="4">
        <f>Table39[[#This Row],[LPN Hours Contract]]/Table39[[#This Row],[LPN Hours]]</f>
        <v>0</v>
      </c>
      <c r="AA115" s="3">
        <v>6.1664444444444433</v>
      </c>
      <c r="AB115" s="3">
        <v>0</v>
      </c>
      <c r="AC115" s="4">
        <f>Table39[[#This Row],[LPN Admin Hours Contract]]/Table39[[#This Row],[LPN Admin Hours]]</f>
        <v>0</v>
      </c>
      <c r="AD115" s="3">
        <f>SUM(Table39[[#This Row],[CNA Hours]], Table39[[#This Row],[NA in Training Hours]], Table39[[#This Row],[Med Aide/Tech Hours]])</f>
        <v>186.125</v>
      </c>
      <c r="AE115" s="3">
        <f>SUM(Table39[[#This Row],[CNA Hours Contract]], Table39[[#This Row],[NA in Training Hours Contract]], Table39[[#This Row],[Med Aide/Tech Hours Contract]])</f>
        <v>0</v>
      </c>
      <c r="AF115" s="4">
        <f>Table39[[#This Row],[CNA/NA/Med Aide Contract Hours]]/Table39[[#This Row],[Total CNA, NA in Training, Med Aide/Tech Hours]]</f>
        <v>0</v>
      </c>
      <c r="AG115" s="3">
        <v>154.107</v>
      </c>
      <c r="AH115" s="3">
        <v>0</v>
      </c>
      <c r="AI115" s="4">
        <f>Table39[[#This Row],[CNA Hours Contract]]/Table39[[#This Row],[CNA Hours]]</f>
        <v>0</v>
      </c>
      <c r="AJ115" s="3">
        <v>28.686000000000007</v>
      </c>
      <c r="AK115" s="3">
        <v>0</v>
      </c>
      <c r="AL115" s="4">
        <f>Table39[[#This Row],[NA in Training Hours Contract]]/Table39[[#This Row],[NA in Training Hours]]</f>
        <v>0</v>
      </c>
      <c r="AM115" s="3">
        <v>3.3320000000000007</v>
      </c>
      <c r="AN115" s="3">
        <v>0</v>
      </c>
      <c r="AO115" s="4">
        <f>Table39[[#This Row],[Med Aide/Tech Hours Contract]]/Table39[[#This Row],[Med Aide/Tech Hours]]</f>
        <v>0</v>
      </c>
      <c r="AP115" s="1" t="s">
        <v>113</v>
      </c>
      <c r="AQ115" s="1">
        <v>4</v>
      </c>
    </row>
    <row r="116" spans="1:43" x14ac:dyDescent="0.2">
      <c r="A116" s="1" t="s">
        <v>273</v>
      </c>
      <c r="B116" s="1" t="s">
        <v>389</v>
      </c>
      <c r="C116" s="1" t="s">
        <v>602</v>
      </c>
      <c r="D116" s="1" t="s">
        <v>706</v>
      </c>
      <c r="E116" s="3">
        <v>124.97777777777777</v>
      </c>
      <c r="F116" s="3">
        <f t="shared" si="5"/>
        <v>563.78422222222218</v>
      </c>
      <c r="G116" s="3">
        <f>SUM(Table39[[#This Row],[RN Hours Contract (W/ Admin, DON)]], Table39[[#This Row],[LPN Contract Hours (w/ Admin)]], Table39[[#This Row],[CNA/NA/Med Aide Contract Hours]])</f>
        <v>75.737000000000009</v>
      </c>
      <c r="H116" s="4">
        <f>Table39[[#This Row],[Total Contract Hours]]/Table39[[#This Row],[Total Hours Nurse Staffing]]</f>
        <v>0.13433685622040586</v>
      </c>
      <c r="I116" s="3">
        <f>SUM(Table39[[#This Row],[RN Hours]], Table39[[#This Row],[RN Admin Hours]], Table39[[#This Row],[RN DON Hours]])</f>
        <v>93.704444444444448</v>
      </c>
      <c r="J116" s="3">
        <f t="shared" si="6"/>
        <v>6.7655555555555553</v>
      </c>
      <c r="K116" s="4">
        <f>Table39[[#This Row],[RN Hours Contract (W/ Admin, DON)]]/Table39[[#This Row],[RN Hours (w/ Admin, DON)]]</f>
        <v>7.2201010268693522E-2</v>
      </c>
      <c r="L116" s="3">
        <v>66.161111111111111</v>
      </c>
      <c r="M116" s="3">
        <v>6.333333333333333</v>
      </c>
      <c r="N116" s="4">
        <f>Table39[[#This Row],[RN Hours Contract]]/Table39[[#This Row],[RN Hours]]</f>
        <v>9.5725921571920392E-2</v>
      </c>
      <c r="O116" s="3">
        <v>16.698888888888892</v>
      </c>
      <c r="P116" s="3">
        <v>0.43222222222222229</v>
      </c>
      <c r="Q116" s="4">
        <f>Table39[[#This Row],[RN Admin Hours Contract]]/Table39[[#This Row],[RN Admin Hours]]</f>
        <v>2.5883292301550336E-2</v>
      </c>
      <c r="R116" s="3">
        <v>10.844444444444445</v>
      </c>
      <c r="S116" s="3">
        <v>0</v>
      </c>
      <c r="T116" s="4">
        <f>Table39[[#This Row],[RN DON Hours Contract]]/Table39[[#This Row],[RN DON Hours]]</f>
        <v>0</v>
      </c>
      <c r="U116" s="3">
        <f>SUM(Table39[[#This Row],[LPN Hours]], Table39[[#This Row],[LPN Admin Hours]])</f>
        <v>86.685222222222222</v>
      </c>
      <c r="V116" s="3">
        <f>Table39[[#This Row],[LPN Hours Contract]]+Table39[[#This Row],[LPN Admin Hours Contract]]</f>
        <v>10.774111111111111</v>
      </c>
      <c r="W116" s="4">
        <f t="shared" si="7"/>
        <v>0.12429005584701737</v>
      </c>
      <c r="X116" s="3">
        <v>86.685222222222222</v>
      </c>
      <c r="Y116" s="3">
        <v>10.774111111111111</v>
      </c>
      <c r="Z116" s="4">
        <f>Table39[[#This Row],[LPN Hours Contract]]/Table39[[#This Row],[LPN Hours]]</f>
        <v>0.12429005584701737</v>
      </c>
      <c r="AA116" s="3">
        <v>0</v>
      </c>
      <c r="AB116" s="3">
        <v>0</v>
      </c>
      <c r="AC116" s="4">
        <v>0</v>
      </c>
      <c r="AD116" s="3">
        <f>SUM(Table39[[#This Row],[CNA Hours]], Table39[[#This Row],[NA in Training Hours]], Table39[[#This Row],[Med Aide/Tech Hours]])</f>
        <v>383.39455555555554</v>
      </c>
      <c r="AE116" s="3">
        <f>SUM(Table39[[#This Row],[CNA Hours Contract]], Table39[[#This Row],[NA in Training Hours Contract]], Table39[[#This Row],[Med Aide/Tech Hours Contract]])</f>
        <v>58.197333333333347</v>
      </c>
      <c r="AF116" s="4">
        <f>Table39[[#This Row],[CNA/NA/Med Aide Contract Hours]]/Table39[[#This Row],[Total CNA, NA in Training, Med Aide/Tech Hours]]</f>
        <v>0.15179488725134049</v>
      </c>
      <c r="AG116" s="3">
        <v>363.23066666666665</v>
      </c>
      <c r="AH116" s="3">
        <v>58.197333333333347</v>
      </c>
      <c r="AI116" s="4">
        <f>Table39[[#This Row],[CNA Hours Contract]]/Table39[[#This Row],[CNA Hours]]</f>
        <v>0.16022142036465353</v>
      </c>
      <c r="AJ116" s="3">
        <v>0</v>
      </c>
      <c r="AK116" s="3">
        <v>0</v>
      </c>
      <c r="AL116" s="4">
        <v>0</v>
      </c>
      <c r="AM116" s="3">
        <v>20.163888888888888</v>
      </c>
      <c r="AN116" s="3">
        <v>0</v>
      </c>
      <c r="AO116" s="4">
        <f>Table39[[#This Row],[Med Aide/Tech Hours Contract]]/Table39[[#This Row],[Med Aide/Tech Hours]]</f>
        <v>0</v>
      </c>
      <c r="AP116" s="1" t="s">
        <v>114</v>
      </c>
      <c r="AQ116" s="1">
        <v>4</v>
      </c>
    </row>
    <row r="117" spans="1:43" x14ac:dyDescent="0.2">
      <c r="A117" s="1" t="s">
        <v>273</v>
      </c>
      <c r="B117" s="1" t="s">
        <v>390</v>
      </c>
      <c r="C117" s="1" t="s">
        <v>647</v>
      </c>
      <c r="D117" s="1" t="s">
        <v>693</v>
      </c>
      <c r="E117" s="3">
        <v>43.4</v>
      </c>
      <c r="F117" s="3">
        <f t="shared" si="5"/>
        <v>172.48677777777777</v>
      </c>
      <c r="G117" s="3">
        <f>SUM(Table39[[#This Row],[RN Hours Contract (W/ Admin, DON)]], Table39[[#This Row],[LPN Contract Hours (w/ Admin)]], Table39[[#This Row],[CNA/NA/Med Aide Contract Hours]])</f>
        <v>2.2222222222222223E-2</v>
      </c>
      <c r="H117" s="4">
        <f>Table39[[#This Row],[Total Contract Hours]]/Table39[[#This Row],[Total Hours Nurse Staffing]]</f>
        <v>1.2883435187624687E-4</v>
      </c>
      <c r="I117" s="3">
        <f>SUM(Table39[[#This Row],[RN Hours]], Table39[[#This Row],[RN Admin Hours]], Table39[[#This Row],[RN DON Hours]])</f>
        <v>42.684666666666665</v>
      </c>
      <c r="J117" s="3">
        <f t="shared" si="6"/>
        <v>2.2222222222222223E-2</v>
      </c>
      <c r="K117" s="4">
        <f>Table39[[#This Row],[RN Hours Contract (W/ Admin, DON)]]/Table39[[#This Row],[RN Hours (w/ Admin, DON)]]</f>
        <v>5.2061369942888683E-4</v>
      </c>
      <c r="L117" s="3">
        <v>23.884666666666664</v>
      </c>
      <c r="M117" s="3">
        <v>2.2222222222222223E-2</v>
      </c>
      <c r="N117" s="4">
        <f>Table39[[#This Row],[RN Hours Contract]]/Table39[[#This Row],[RN Hours]]</f>
        <v>9.3039700040007084E-4</v>
      </c>
      <c r="O117" s="3">
        <v>13.28888888888889</v>
      </c>
      <c r="P117" s="3">
        <v>0</v>
      </c>
      <c r="Q117" s="4">
        <f>Table39[[#This Row],[RN Admin Hours Contract]]/Table39[[#This Row],[RN Admin Hours]]</f>
        <v>0</v>
      </c>
      <c r="R117" s="3">
        <v>5.5111111111111111</v>
      </c>
      <c r="S117" s="3">
        <v>0</v>
      </c>
      <c r="T117" s="4">
        <f>Table39[[#This Row],[RN DON Hours Contract]]/Table39[[#This Row],[RN DON Hours]]</f>
        <v>0</v>
      </c>
      <c r="U117" s="3">
        <f>SUM(Table39[[#This Row],[LPN Hours]], Table39[[#This Row],[LPN Admin Hours]])</f>
        <v>27.198222222222221</v>
      </c>
      <c r="V117" s="3">
        <f>Table39[[#This Row],[LPN Hours Contract]]+Table39[[#This Row],[LPN Admin Hours Contract]]</f>
        <v>0</v>
      </c>
      <c r="W117" s="4">
        <f t="shared" si="7"/>
        <v>0</v>
      </c>
      <c r="X117" s="3">
        <v>21.349888888888888</v>
      </c>
      <c r="Y117" s="3">
        <v>0</v>
      </c>
      <c r="Z117" s="4">
        <f>Table39[[#This Row],[LPN Hours Contract]]/Table39[[#This Row],[LPN Hours]]</f>
        <v>0</v>
      </c>
      <c r="AA117" s="3">
        <v>5.8483333333333327</v>
      </c>
      <c r="AB117" s="3">
        <v>0</v>
      </c>
      <c r="AC117" s="4">
        <f>Table39[[#This Row],[LPN Admin Hours Contract]]/Table39[[#This Row],[LPN Admin Hours]]</f>
        <v>0</v>
      </c>
      <c r="AD117" s="3">
        <f>SUM(Table39[[#This Row],[CNA Hours]], Table39[[#This Row],[NA in Training Hours]], Table39[[#This Row],[Med Aide/Tech Hours]])</f>
        <v>102.60388888888887</v>
      </c>
      <c r="AE117" s="3">
        <f>SUM(Table39[[#This Row],[CNA Hours Contract]], Table39[[#This Row],[NA in Training Hours Contract]], Table39[[#This Row],[Med Aide/Tech Hours Contract]])</f>
        <v>0</v>
      </c>
      <c r="AF117" s="4">
        <f>Table39[[#This Row],[CNA/NA/Med Aide Contract Hours]]/Table39[[#This Row],[Total CNA, NA in Training, Med Aide/Tech Hours]]</f>
        <v>0</v>
      </c>
      <c r="AG117" s="3">
        <v>94.691222222222208</v>
      </c>
      <c r="AH117" s="3">
        <v>0</v>
      </c>
      <c r="AI117" s="4">
        <f>Table39[[#This Row],[CNA Hours Contract]]/Table39[[#This Row],[CNA Hours]]</f>
        <v>0</v>
      </c>
      <c r="AJ117" s="3">
        <v>3.536999999999999</v>
      </c>
      <c r="AK117" s="3">
        <v>0</v>
      </c>
      <c r="AL117" s="4">
        <f>Table39[[#This Row],[NA in Training Hours Contract]]/Table39[[#This Row],[NA in Training Hours]]</f>
        <v>0</v>
      </c>
      <c r="AM117" s="3">
        <v>4.3756666666666684</v>
      </c>
      <c r="AN117" s="3">
        <v>0</v>
      </c>
      <c r="AO117" s="4">
        <f>Table39[[#This Row],[Med Aide/Tech Hours Contract]]/Table39[[#This Row],[Med Aide/Tech Hours]]</f>
        <v>0</v>
      </c>
      <c r="AP117" s="1" t="s">
        <v>115</v>
      </c>
      <c r="AQ117" s="1">
        <v>4</v>
      </c>
    </row>
    <row r="118" spans="1:43" x14ac:dyDescent="0.2">
      <c r="A118" s="1" t="s">
        <v>273</v>
      </c>
      <c r="B118" s="1" t="s">
        <v>391</v>
      </c>
      <c r="C118" s="1" t="s">
        <v>648</v>
      </c>
      <c r="D118" s="1" t="s">
        <v>786</v>
      </c>
      <c r="E118" s="3">
        <v>74.933333333333337</v>
      </c>
      <c r="F118" s="3">
        <f t="shared" si="5"/>
        <v>355.7452222222222</v>
      </c>
      <c r="G118" s="3">
        <f>SUM(Table39[[#This Row],[RN Hours Contract (W/ Admin, DON)]], Table39[[#This Row],[LPN Contract Hours (w/ Admin)]], Table39[[#This Row],[CNA/NA/Med Aide Contract Hours]])</f>
        <v>0</v>
      </c>
      <c r="H118" s="4">
        <f>Table39[[#This Row],[Total Contract Hours]]/Table39[[#This Row],[Total Hours Nurse Staffing]]</f>
        <v>0</v>
      </c>
      <c r="I118" s="3">
        <f>SUM(Table39[[#This Row],[RN Hours]], Table39[[#This Row],[RN Admin Hours]], Table39[[#This Row],[RN DON Hours]])</f>
        <v>52.606888888888896</v>
      </c>
      <c r="J118" s="3">
        <f t="shared" si="6"/>
        <v>0</v>
      </c>
      <c r="K118" s="4">
        <f>Table39[[#This Row],[RN Hours Contract (W/ Admin, DON)]]/Table39[[#This Row],[RN Hours (w/ Admin, DON)]]</f>
        <v>0</v>
      </c>
      <c r="L118" s="3">
        <v>27.809333333333335</v>
      </c>
      <c r="M118" s="3">
        <v>0</v>
      </c>
      <c r="N118" s="4">
        <f>Table39[[#This Row],[RN Hours Contract]]/Table39[[#This Row],[RN Hours]]</f>
        <v>0</v>
      </c>
      <c r="O118" s="3">
        <v>19.19755555555556</v>
      </c>
      <c r="P118" s="3">
        <v>0</v>
      </c>
      <c r="Q118" s="4">
        <f>Table39[[#This Row],[RN Admin Hours Contract]]/Table39[[#This Row],[RN Admin Hours]]</f>
        <v>0</v>
      </c>
      <c r="R118" s="3">
        <v>5.6</v>
      </c>
      <c r="S118" s="3">
        <v>0</v>
      </c>
      <c r="T118" s="4">
        <f>Table39[[#This Row],[RN DON Hours Contract]]/Table39[[#This Row],[RN DON Hours]]</f>
        <v>0</v>
      </c>
      <c r="U118" s="3">
        <f>SUM(Table39[[#This Row],[LPN Hours]], Table39[[#This Row],[LPN Admin Hours]])</f>
        <v>71.725777777777779</v>
      </c>
      <c r="V118" s="3">
        <f>Table39[[#This Row],[LPN Hours Contract]]+Table39[[#This Row],[LPN Admin Hours Contract]]</f>
        <v>0</v>
      </c>
      <c r="W118" s="4">
        <f t="shared" si="7"/>
        <v>0</v>
      </c>
      <c r="X118" s="3">
        <v>66.556888888888892</v>
      </c>
      <c r="Y118" s="3">
        <v>0</v>
      </c>
      <c r="Z118" s="4">
        <f>Table39[[#This Row],[LPN Hours Contract]]/Table39[[#This Row],[LPN Hours]]</f>
        <v>0</v>
      </c>
      <c r="AA118" s="3">
        <v>5.1688888888888904</v>
      </c>
      <c r="AB118" s="3">
        <v>0</v>
      </c>
      <c r="AC118" s="4">
        <f>Table39[[#This Row],[LPN Admin Hours Contract]]/Table39[[#This Row],[LPN Admin Hours]]</f>
        <v>0</v>
      </c>
      <c r="AD118" s="3">
        <f>SUM(Table39[[#This Row],[CNA Hours]], Table39[[#This Row],[NA in Training Hours]], Table39[[#This Row],[Med Aide/Tech Hours]])</f>
        <v>231.41255555555554</v>
      </c>
      <c r="AE118" s="3">
        <f>SUM(Table39[[#This Row],[CNA Hours Contract]], Table39[[#This Row],[NA in Training Hours Contract]], Table39[[#This Row],[Med Aide/Tech Hours Contract]])</f>
        <v>0</v>
      </c>
      <c r="AF118" s="4">
        <f>Table39[[#This Row],[CNA/NA/Med Aide Contract Hours]]/Table39[[#This Row],[Total CNA, NA in Training, Med Aide/Tech Hours]]</f>
        <v>0</v>
      </c>
      <c r="AG118" s="3">
        <v>197.62422222222222</v>
      </c>
      <c r="AH118" s="3">
        <v>0</v>
      </c>
      <c r="AI118" s="4">
        <f>Table39[[#This Row],[CNA Hours Contract]]/Table39[[#This Row],[CNA Hours]]</f>
        <v>0</v>
      </c>
      <c r="AJ118" s="3">
        <v>0</v>
      </c>
      <c r="AK118" s="3">
        <v>0</v>
      </c>
      <c r="AL118" s="4">
        <v>0</v>
      </c>
      <c r="AM118" s="3">
        <v>33.788333333333334</v>
      </c>
      <c r="AN118" s="3">
        <v>0</v>
      </c>
      <c r="AO118" s="4">
        <f>Table39[[#This Row],[Med Aide/Tech Hours Contract]]/Table39[[#This Row],[Med Aide/Tech Hours]]</f>
        <v>0</v>
      </c>
      <c r="AP118" s="1" t="s">
        <v>116</v>
      </c>
      <c r="AQ118" s="1">
        <v>4</v>
      </c>
    </row>
    <row r="119" spans="1:43" x14ac:dyDescent="0.2">
      <c r="A119" s="1" t="s">
        <v>273</v>
      </c>
      <c r="B119" s="1" t="s">
        <v>392</v>
      </c>
      <c r="C119" s="1" t="s">
        <v>649</v>
      </c>
      <c r="D119" s="1" t="s">
        <v>787</v>
      </c>
      <c r="E119" s="3">
        <v>44.555555555555557</v>
      </c>
      <c r="F119" s="3">
        <f t="shared" si="5"/>
        <v>161.48555555555555</v>
      </c>
      <c r="G119" s="3">
        <f>SUM(Table39[[#This Row],[RN Hours Contract (W/ Admin, DON)]], Table39[[#This Row],[LPN Contract Hours (w/ Admin)]], Table39[[#This Row],[CNA/NA/Med Aide Contract Hours]])</f>
        <v>0.38333333333333336</v>
      </c>
      <c r="H119" s="4">
        <f>Table39[[#This Row],[Total Contract Hours]]/Table39[[#This Row],[Total Hours Nurse Staffing]]</f>
        <v>2.3737933217281219E-3</v>
      </c>
      <c r="I119" s="3">
        <f>SUM(Table39[[#This Row],[RN Hours]], Table39[[#This Row],[RN Admin Hours]], Table39[[#This Row],[RN DON Hours]])</f>
        <v>42.318111111111115</v>
      </c>
      <c r="J119" s="3">
        <f t="shared" si="6"/>
        <v>0</v>
      </c>
      <c r="K119" s="4">
        <f>Table39[[#This Row],[RN Hours Contract (W/ Admin, DON)]]/Table39[[#This Row],[RN Hours (w/ Admin, DON)]]</f>
        <v>0</v>
      </c>
      <c r="L119" s="3">
        <v>26.648666666666667</v>
      </c>
      <c r="M119" s="3">
        <v>0</v>
      </c>
      <c r="N119" s="4">
        <f>Table39[[#This Row],[RN Hours Contract]]/Table39[[#This Row],[RN Hours]]</f>
        <v>0</v>
      </c>
      <c r="O119" s="3">
        <v>10.425000000000001</v>
      </c>
      <c r="P119" s="3">
        <v>0</v>
      </c>
      <c r="Q119" s="4">
        <f>Table39[[#This Row],[RN Admin Hours Contract]]/Table39[[#This Row],[RN Admin Hours]]</f>
        <v>0</v>
      </c>
      <c r="R119" s="3">
        <v>5.2444444444444445</v>
      </c>
      <c r="S119" s="3">
        <v>0</v>
      </c>
      <c r="T119" s="4">
        <f>Table39[[#This Row],[RN DON Hours Contract]]/Table39[[#This Row],[RN DON Hours]]</f>
        <v>0</v>
      </c>
      <c r="U119" s="3">
        <f>SUM(Table39[[#This Row],[LPN Hours]], Table39[[#This Row],[LPN Admin Hours]])</f>
        <v>30.898111111111113</v>
      </c>
      <c r="V119" s="3">
        <f>Table39[[#This Row],[LPN Hours Contract]]+Table39[[#This Row],[LPN Admin Hours Contract]]</f>
        <v>0</v>
      </c>
      <c r="W119" s="4">
        <f t="shared" si="7"/>
        <v>0</v>
      </c>
      <c r="X119" s="3">
        <v>24.180333333333333</v>
      </c>
      <c r="Y119" s="3">
        <v>0</v>
      </c>
      <c r="Z119" s="4">
        <f>Table39[[#This Row],[LPN Hours Contract]]/Table39[[#This Row],[LPN Hours]]</f>
        <v>0</v>
      </c>
      <c r="AA119" s="3">
        <v>6.7177777777777781</v>
      </c>
      <c r="AB119" s="3">
        <v>0</v>
      </c>
      <c r="AC119" s="4">
        <f>Table39[[#This Row],[LPN Admin Hours Contract]]/Table39[[#This Row],[LPN Admin Hours]]</f>
        <v>0</v>
      </c>
      <c r="AD119" s="3">
        <f>SUM(Table39[[#This Row],[CNA Hours]], Table39[[#This Row],[NA in Training Hours]], Table39[[#This Row],[Med Aide/Tech Hours]])</f>
        <v>88.269333333333321</v>
      </c>
      <c r="AE119" s="3">
        <f>SUM(Table39[[#This Row],[CNA Hours Contract]], Table39[[#This Row],[NA in Training Hours Contract]], Table39[[#This Row],[Med Aide/Tech Hours Contract]])</f>
        <v>0.38333333333333336</v>
      </c>
      <c r="AF119" s="4">
        <f>Table39[[#This Row],[CNA/NA/Med Aide Contract Hours]]/Table39[[#This Row],[Total CNA, NA in Training, Med Aide/Tech Hours]]</f>
        <v>4.3427691006314014E-3</v>
      </c>
      <c r="AG119" s="3">
        <v>69.410444444444437</v>
      </c>
      <c r="AH119" s="3">
        <v>0.38333333333333336</v>
      </c>
      <c r="AI119" s="4">
        <f>Table39[[#This Row],[CNA Hours Contract]]/Table39[[#This Row],[CNA Hours]]</f>
        <v>5.5227039158371946E-3</v>
      </c>
      <c r="AJ119" s="3">
        <v>10.683888888888889</v>
      </c>
      <c r="AK119" s="3">
        <v>0</v>
      </c>
      <c r="AL119" s="4">
        <f>Table39[[#This Row],[NA in Training Hours Contract]]/Table39[[#This Row],[NA in Training Hours]]</f>
        <v>0</v>
      </c>
      <c r="AM119" s="3">
        <v>8.1750000000000007</v>
      </c>
      <c r="AN119" s="3">
        <v>0</v>
      </c>
      <c r="AO119" s="4">
        <f>Table39[[#This Row],[Med Aide/Tech Hours Contract]]/Table39[[#This Row],[Med Aide/Tech Hours]]</f>
        <v>0</v>
      </c>
      <c r="AP119" s="1" t="s">
        <v>117</v>
      </c>
      <c r="AQ119" s="1">
        <v>4</v>
      </c>
    </row>
    <row r="120" spans="1:43" x14ac:dyDescent="0.2">
      <c r="A120" s="1" t="s">
        <v>273</v>
      </c>
      <c r="B120" s="1" t="s">
        <v>393</v>
      </c>
      <c r="C120" s="1" t="s">
        <v>650</v>
      </c>
      <c r="D120" s="1" t="s">
        <v>788</v>
      </c>
      <c r="E120" s="3">
        <v>104.7</v>
      </c>
      <c r="F120" s="3">
        <f t="shared" si="5"/>
        <v>340.73266666666666</v>
      </c>
      <c r="G120" s="3">
        <f>SUM(Table39[[#This Row],[RN Hours Contract (W/ Admin, DON)]], Table39[[#This Row],[LPN Contract Hours (w/ Admin)]], Table39[[#This Row],[CNA/NA/Med Aide Contract Hours]])</f>
        <v>0.71111111111111114</v>
      </c>
      <c r="H120" s="4">
        <f>Table39[[#This Row],[Total Contract Hours]]/Table39[[#This Row],[Total Hours Nurse Staffing]]</f>
        <v>2.0870059747067921E-3</v>
      </c>
      <c r="I120" s="3">
        <f>SUM(Table39[[#This Row],[RN Hours]], Table39[[#This Row],[RN Admin Hours]], Table39[[#This Row],[RN DON Hours]])</f>
        <v>50.56733333333333</v>
      </c>
      <c r="J120" s="3">
        <f t="shared" si="6"/>
        <v>0.71111111111111114</v>
      </c>
      <c r="K120" s="4">
        <f>Table39[[#This Row],[RN Hours Contract (W/ Admin, DON)]]/Table39[[#This Row],[RN Hours (w/ Admin, DON)]]</f>
        <v>1.4062657930240429E-2</v>
      </c>
      <c r="L120" s="3">
        <v>19.648444444444443</v>
      </c>
      <c r="M120" s="3">
        <v>0.71111111111111114</v>
      </c>
      <c r="N120" s="4">
        <f>Table39[[#This Row],[RN Hours Contract]]/Table39[[#This Row],[RN Hours]]</f>
        <v>3.6191725666719451E-2</v>
      </c>
      <c r="O120" s="3">
        <v>25.633333333333333</v>
      </c>
      <c r="P120" s="3">
        <v>0</v>
      </c>
      <c r="Q120" s="4">
        <f>Table39[[#This Row],[RN Admin Hours Contract]]/Table39[[#This Row],[RN Admin Hours]]</f>
        <v>0</v>
      </c>
      <c r="R120" s="3">
        <v>5.2855555555555549</v>
      </c>
      <c r="S120" s="3">
        <v>0</v>
      </c>
      <c r="T120" s="4">
        <f>Table39[[#This Row],[RN DON Hours Contract]]/Table39[[#This Row],[RN DON Hours]]</f>
        <v>0</v>
      </c>
      <c r="U120" s="3">
        <f>SUM(Table39[[#This Row],[LPN Hours]], Table39[[#This Row],[LPN Admin Hours]])</f>
        <v>75.63311111111112</v>
      </c>
      <c r="V120" s="3">
        <f>Table39[[#This Row],[LPN Hours Contract]]+Table39[[#This Row],[LPN Admin Hours Contract]]</f>
        <v>0</v>
      </c>
      <c r="W120" s="4">
        <f t="shared" si="7"/>
        <v>0</v>
      </c>
      <c r="X120" s="3">
        <v>70.296222222222227</v>
      </c>
      <c r="Y120" s="3">
        <v>0</v>
      </c>
      <c r="Z120" s="4">
        <f>Table39[[#This Row],[LPN Hours Contract]]/Table39[[#This Row],[LPN Hours]]</f>
        <v>0</v>
      </c>
      <c r="AA120" s="3">
        <v>5.3368888888888888</v>
      </c>
      <c r="AB120" s="3">
        <v>0</v>
      </c>
      <c r="AC120" s="4">
        <f>Table39[[#This Row],[LPN Admin Hours Contract]]/Table39[[#This Row],[LPN Admin Hours]]</f>
        <v>0</v>
      </c>
      <c r="AD120" s="3">
        <f>SUM(Table39[[#This Row],[CNA Hours]], Table39[[#This Row],[NA in Training Hours]], Table39[[#This Row],[Med Aide/Tech Hours]])</f>
        <v>214.5322222222222</v>
      </c>
      <c r="AE120" s="3">
        <f>SUM(Table39[[#This Row],[CNA Hours Contract]], Table39[[#This Row],[NA in Training Hours Contract]], Table39[[#This Row],[Med Aide/Tech Hours Contract]])</f>
        <v>0</v>
      </c>
      <c r="AF120" s="4">
        <f>Table39[[#This Row],[CNA/NA/Med Aide Contract Hours]]/Table39[[#This Row],[Total CNA, NA in Training, Med Aide/Tech Hours]]</f>
        <v>0</v>
      </c>
      <c r="AG120" s="3">
        <v>194.01144444444444</v>
      </c>
      <c r="AH120" s="3">
        <v>0</v>
      </c>
      <c r="AI120" s="4">
        <f>Table39[[#This Row],[CNA Hours Contract]]/Table39[[#This Row],[CNA Hours]]</f>
        <v>0</v>
      </c>
      <c r="AJ120" s="3">
        <v>4.2732222222222216</v>
      </c>
      <c r="AK120" s="3">
        <v>0</v>
      </c>
      <c r="AL120" s="4">
        <f>Table39[[#This Row],[NA in Training Hours Contract]]/Table39[[#This Row],[NA in Training Hours]]</f>
        <v>0</v>
      </c>
      <c r="AM120" s="3">
        <v>16.247555555555554</v>
      </c>
      <c r="AN120" s="3">
        <v>0</v>
      </c>
      <c r="AO120" s="4">
        <f>Table39[[#This Row],[Med Aide/Tech Hours Contract]]/Table39[[#This Row],[Med Aide/Tech Hours]]</f>
        <v>0</v>
      </c>
      <c r="AP120" s="1" t="s">
        <v>118</v>
      </c>
      <c r="AQ120" s="1">
        <v>4</v>
      </c>
    </row>
    <row r="121" spans="1:43" x14ac:dyDescent="0.2">
      <c r="A121" s="1" t="s">
        <v>273</v>
      </c>
      <c r="B121" s="1" t="s">
        <v>394</v>
      </c>
      <c r="C121" s="1" t="s">
        <v>651</v>
      </c>
      <c r="D121" s="1" t="s">
        <v>789</v>
      </c>
      <c r="E121" s="3">
        <v>72.577777777777783</v>
      </c>
      <c r="F121" s="3">
        <f t="shared" si="5"/>
        <v>289.7691111111111</v>
      </c>
      <c r="G121" s="3">
        <f>SUM(Table39[[#This Row],[RN Hours Contract (W/ Admin, DON)]], Table39[[#This Row],[LPN Contract Hours (w/ Admin)]], Table39[[#This Row],[CNA/NA/Med Aide Contract Hours]])</f>
        <v>14.73288888888889</v>
      </c>
      <c r="H121" s="4">
        <f>Table39[[#This Row],[Total Contract Hours]]/Table39[[#This Row],[Total Hours Nurse Staffing]]</f>
        <v>5.0843545167378476E-2</v>
      </c>
      <c r="I121" s="3">
        <f>SUM(Table39[[#This Row],[RN Hours]], Table39[[#This Row],[RN Admin Hours]], Table39[[#This Row],[RN DON Hours]])</f>
        <v>36.353888888888889</v>
      </c>
      <c r="J121" s="3">
        <f t="shared" si="6"/>
        <v>0</v>
      </c>
      <c r="K121" s="4">
        <f>Table39[[#This Row],[RN Hours Contract (W/ Admin, DON)]]/Table39[[#This Row],[RN Hours (w/ Admin, DON)]]</f>
        <v>0</v>
      </c>
      <c r="L121" s="3">
        <v>17.359444444444442</v>
      </c>
      <c r="M121" s="3">
        <v>0</v>
      </c>
      <c r="N121" s="4">
        <f>Table39[[#This Row],[RN Hours Contract]]/Table39[[#This Row],[RN Hours]]</f>
        <v>0</v>
      </c>
      <c r="O121" s="3">
        <v>13.494444444444444</v>
      </c>
      <c r="P121" s="3">
        <v>0</v>
      </c>
      <c r="Q121" s="4">
        <f>Table39[[#This Row],[RN Admin Hours Contract]]/Table39[[#This Row],[RN Admin Hours]]</f>
        <v>0</v>
      </c>
      <c r="R121" s="3">
        <v>5.5</v>
      </c>
      <c r="S121" s="3">
        <v>0</v>
      </c>
      <c r="T121" s="4">
        <f>Table39[[#This Row],[RN DON Hours Contract]]/Table39[[#This Row],[RN DON Hours]]</f>
        <v>0</v>
      </c>
      <c r="U121" s="3">
        <f>SUM(Table39[[#This Row],[LPN Hours]], Table39[[#This Row],[LPN Admin Hours]])</f>
        <v>70.606555555555559</v>
      </c>
      <c r="V121" s="3">
        <f>Table39[[#This Row],[LPN Hours Contract]]+Table39[[#This Row],[LPN Admin Hours Contract]]</f>
        <v>3.8986666666666667</v>
      </c>
      <c r="W121" s="4">
        <f t="shared" si="7"/>
        <v>5.5216780311554324E-2</v>
      </c>
      <c r="X121" s="3">
        <v>67.614222222222224</v>
      </c>
      <c r="Y121" s="3">
        <v>3.8986666666666667</v>
      </c>
      <c r="Z121" s="4">
        <f>Table39[[#This Row],[LPN Hours Contract]]/Table39[[#This Row],[LPN Hours]]</f>
        <v>5.7660452764704336E-2</v>
      </c>
      <c r="AA121" s="3">
        <v>2.9923333333333328</v>
      </c>
      <c r="AB121" s="3">
        <v>0</v>
      </c>
      <c r="AC121" s="4">
        <f>Table39[[#This Row],[LPN Admin Hours Contract]]/Table39[[#This Row],[LPN Admin Hours]]</f>
        <v>0</v>
      </c>
      <c r="AD121" s="3">
        <f>SUM(Table39[[#This Row],[CNA Hours]], Table39[[#This Row],[NA in Training Hours]], Table39[[#This Row],[Med Aide/Tech Hours]])</f>
        <v>182.80866666666668</v>
      </c>
      <c r="AE121" s="3">
        <f>SUM(Table39[[#This Row],[CNA Hours Contract]], Table39[[#This Row],[NA in Training Hours Contract]], Table39[[#This Row],[Med Aide/Tech Hours Contract]])</f>
        <v>10.834222222222223</v>
      </c>
      <c r="AF121" s="4">
        <f>Table39[[#This Row],[CNA/NA/Med Aide Contract Hours]]/Table39[[#This Row],[Total CNA, NA in Training, Med Aide/Tech Hours]]</f>
        <v>5.926536427278551E-2</v>
      </c>
      <c r="AG121" s="3">
        <v>162.40866666666668</v>
      </c>
      <c r="AH121" s="3">
        <v>10.834222222222223</v>
      </c>
      <c r="AI121" s="4">
        <f>Table39[[#This Row],[CNA Hours Contract]]/Table39[[#This Row],[CNA Hours]]</f>
        <v>6.6709630985757468E-2</v>
      </c>
      <c r="AJ121" s="3">
        <v>3.774777777777778</v>
      </c>
      <c r="AK121" s="3">
        <v>0</v>
      </c>
      <c r="AL121" s="4">
        <f>Table39[[#This Row],[NA in Training Hours Contract]]/Table39[[#This Row],[NA in Training Hours]]</f>
        <v>0</v>
      </c>
      <c r="AM121" s="3">
        <v>16.625222222222224</v>
      </c>
      <c r="AN121" s="3">
        <v>0</v>
      </c>
      <c r="AO121" s="4">
        <f>Table39[[#This Row],[Med Aide/Tech Hours Contract]]/Table39[[#This Row],[Med Aide/Tech Hours]]</f>
        <v>0</v>
      </c>
      <c r="AP121" s="1" t="s">
        <v>119</v>
      </c>
      <c r="AQ121" s="1">
        <v>4</v>
      </c>
    </row>
    <row r="122" spans="1:43" x14ac:dyDescent="0.2">
      <c r="A122" s="1" t="s">
        <v>273</v>
      </c>
      <c r="B122" s="1" t="s">
        <v>395</v>
      </c>
      <c r="C122" s="1" t="s">
        <v>606</v>
      </c>
      <c r="D122" s="1" t="s">
        <v>710</v>
      </c>
      <c r="E122" s="3">
        <v>83.7</v>
      </c>
      <c r="F122" s="3">
        <f t="shared" si="5"/>
        <v>293.72422222222224</v>
      </c>
      <c r="G122" s="3">
        <f>SUM(Table39[[#This Row],[RN Hours Contract (W/ Admin, DON)]], Table39[[#This Row],[LPN Contract Hours (w/ Admin)]], Table39[[#This Row],[CNA/NA/Med Aide Contract Hours]])</f>
        <v>0.12777777777777777</v>
      </c>
      <c r="H122" s="4">
        <f>Table39[[#This Row],[Total Contract Hours]]/Table39[[#This Row],[Total Hours Nurse Staffing]]</f>
        <v>4.3502635503143912E-4</v>
      </c>
      <c r="I122" s="3">
        <f>SUM(Table39[[#This Row],[RN Hours]], Table39[[#This Row],[RN Admin Hours]], Table39[[#This Row],[RN DON Hours]])</f>
        <v>64.577666666666659</v>
      </c>
      <c r="J122" s="3">
        <f t="shared" si="6"/>
        <v>0</v>
      </c>
      <c r="K122" s="4">
        <f>Table39[[#This Row],[RN Hours Contract (W/ Admin, DON)]]/Table39[[#This Row],[RN Hours (w/ Admin, DON)]]</f>
        <v>0</v>
      </c>
      <c r="L122" s="3">
        <v>43.923555555555552</v>
      </c>
      <c r="M122" s="3">
        <v>0</v>
      </c>
      <c r="N122" s="4">
        <f>Table39[[#This Row],[RN Hours Contract]]/Table39[[#This Row],[RN Hours]]</f>
        <v>0</v>
      </c>
      <c r="O122" s="3">
        <v>14.965222222222224</v>
      </c>
      <c r="P122" s="3">
        <v>0</v>
      </c>
      <c r="Q122" s="4">
        <f>Table39[[#This Row],[RN Admin Hours Contract]]/Table39[[#This Row],[RN Admin Hours]]</f>
        <v>0</v>
      </c>
      <c r="R122" s="3">
        <v>5.6888888888888891</v>
      </c>
      <c r="S122" s="3">
        <v>0</v>
      </c>
      <c r="T122" s="4">
        <f>Table39[[#This Row],[RN DON Hours Contract]]/Table39[[#This Row],[RN DON Hours]]</f>
        <v>0</v>
      </c>
      <c r="U122" s="3">
        <f>SUM(Table39[[#This Row],[LPN Hours]], Table39[[#This Row],[LPN Admin Hours]])</f>
        <v>60.103444444444449</v>
      </c>
      <c r="V122" s="3">
        <f>Table39[[#This Row],[LPN Hours Contract]]+Table39[[#This Row],[LPN Admin Hours Contract]]</f>
        <v>0</v>
      </c>
      <c r="W122" s="4">
        <f t="shared" si="7"/>
        <v>0</v>
      </c>
      <c r="X122" s="3">
        <v>60.103444444444449</v>
      </c>
      <c r="Y122" s="3">
        <v>0</v>
      </c>
      <c r="Z122" s="4">
        <f>Table39[[#This Row],[LPN Hours Contract]]/Table39[[#This Row],[LPN Hours]]</f>
        <v>0</v>
      </c>
      <c r="AA122" s="3">
        <v>0</v>
      </c>
      <c r="AB122" s="3">
        <v>0</v>
      </c>
      <c r="AC122" s="4">
        <v>0</v>
      </c>
      <c r="AD122" s="3">
        <f>SUM(Table39[[#This Row],[CNA Hours]], Table39[[#This Row],[NA in Training Hours]], Table39[[#This Row],[Med Aide/Tech Hours]])</f>
        <v>169.0431111111111</v>
      </c>
      <c r="AE122" s="3">
        <f>SUM(Table39[[#This Row],[CNA Hours Contract]], Table39[[#This Row],[NA in Training Hours Contract]], Table39[[#This Row],[Med Aide/Tech Hours Contract]])</f>
        <v>0.12777777777777777</v>
      </c>
      <c r="AF122" s="4">
        <f>Table39[[#This Row],[CNA/NA/Med Aide Contract Hours]]/Table39[[#This Row],[Total CNA, NA in Training, Med Aide/Tech Hours]]</f>
        <v>7.5588870163298253E-4</v>
      </c>
      <c r="AG122" s="3">
        <v>169.0431111111111</v>
      </c>
      <c r="AH122" s="3">
        <v>0.12777777777777777</v>
      </c>
      <c r="AI122" s="4">
        <f>Table39[[#This Row],[CNA Hours Contract]]/Table39[[#This Row],[CNA Hours]]</f>
        <v>7.5588870163298253E-4</v>
      </c>
      <c r="AJ122" s="3">
        <v>0</v>
      </c>
      <c r="AK122" s="3">
        <v>0</v>
      </c>
      <c r="AL122" s="4">
        <v>0</v>
      </c>
      <c r="AM122" s="3">
        <v>0</v>
      </c>
      <c r="AN122" s="3">
        <v>0</v>
      </c>
      <c r="AO122" s="4">
        <v>0</v>
      </c>
      <c r="AP122" s="1" t="s">
        <v>120</v>
      </c>
      <c r="AQ122" s="1">
        <v>4</v>
      </c>
    </row>
    <row r="123" spans="1:43" x14ac:dyDescent="0.2">
      <c r="A123" s="1" t="s">
        <v>273</v>
      </c>
      <c r="B123" s="1" t="s">
        <v>396</v>
      </c>
      <c r="C123" s="1" t="s">
        <v>586</v>
      </c>
      <c r="D123" s="1" t="s">
        <v>790</v>
      </c>
      <c r="E123" s="3">
        <v>86.422222222222217</v>
      </c>
      <c r="F123" s="3">
        <f t="shared" si="5"/>
        <v>298.64455555555554</v>
      </c>
      <c r="G123" s="3">
        <f>SUM(Table39[[#This Row],[RN Hours Contract (W/ Admin, DON)]], Table39[[#This Row],[LPN Contract Hours (w/ Admin)]], Table39[[#This Row],[CNA/NA/Med Aide Contract Hours]])</f>
        <v>12.055666666666669</v>
      </c>
      <c r="H123" s="4">
        <f>Table39[[#This Row],[Total Contract Hours]]/Table39[[#This Row],[Total Hours Nurse Staffing]]</f>
        <v>4.0367943906561544E-2</v>
      </c>
      <c r="I123" s="3">
        <f>SUM(Table39[[#This Row],[RN Hours]], Table39[[#This Row],[RN Admin Hours]], Table39[[#This Row],[RN DON Hours]])</f>
        <v>80.133333333333326</v>
      </c>
      <c r="J123" s="3">
        <f t="shared" si="6"/>
        <v>0</v>
      </c>
      <c r="K123" s="4">
        <f>Table39[[#This Row],[RN Hours Contract (W/ Admin, DON)]]/Table39[[#This Row],[RN Hours (w/ Admin, DON)]]</f>
        <v>0</v>
      </c>
      <c r="L123" s="3">
        <v>57.955555555555556</v>
      </c>
      <c r="M123" s="3">
        <v>0</v>
      </c>
      <c r="N123" s="4">
        <f>Table39[[#This Row],[RN Hours Contract]]/Table39[[#This Row],[RN Hours]]</f>
        <v>0</v>
      </c>
      <c r="O123" s="3">
        <v>16.577777777777779</v>
      </c>
      <c r="P123" s="3">
        <v>0</v>
      </c>
      <c r="Q123" s="4">
        <f>Table39[[#This Row],[RN Admin Hours Contract]]/Table39[[#This Row],[RN Admin Hours]]</f>
        <v>0</v>
      </c>
      <c r="R123" s="3">
        <v>5.6</v>
      </c>
      <c r="S123" s="3">
        <v>0</v>
      </c>
      <c r="T123" s="4">
        <f>Table39[[#This Row],[RN DON Hours Contract]]/Table39[[#This Row],[RN DON Hours]]</f>
        <v>0</v>
      </c>
      <c r="U123" s="3">
        <f>SUM(Table39[[#This Row],[LPN Hours]], Table39[[#This Row],[LPN Admin Hours]])</f>
        <v>50.838888888888889</v>
      </c>
      <c r="V123" s="3">
        <f>Table39[[#This Row],[LPN Hours Contract]]+Table39[[#This Row],[LPN Admin Hours Contract]]</f>
        <v>0</v>
      </c>
      <c r="W123" s="4">
        <f t="shared" si="7"/>
        <v>0</v>
      </c>
      <c r="X123" s="3">
        <v>41.361111111111114</v>
      </c>
      <c r="Y123" s="3">
        <v>0</v>
      </c>
      <c r="Z123" s="4">
        <f>Table39[[#This Row],[LPN Hours Contract]]/Table39[[#This Row],[LPN Hours]]</f>
        <v>0</v>
      </c>
      <c r="AA123" s="3">
        <v>9.4777777777777779</v>
      </c>
      <c r="AB123" s="3">
        <v>0</v>
      </c>
      <c r="AC123" s="4">
        <f>Table39[[#This Row],[LPN Admin Hours Contract]]/Table39[[#This Row],[LPN Admin Hours]]</f>
        <v>0</v>
      </c>
      <c r="AD123" s="3">
        <f>SUM(Table39[[#This Row],[CNA Hours]], Table39[[#This Row],[NA in Training Hours]], Table39[[#This Row],[Med Aide/Tech Hours]])</f>
        <v>167.67233333333331</v>
      </c>
      <c r="AE123" s="3">
        <f>SUM(Table39[[#This Row],[CNA Hours Contract]], Table39[[#This Row],[NA in Training Hours Contract]], Table39[[#This Row],[Med Aide/Tech Hours Contract]])</f>
        <v>12.055666666666669</v>
      </c>
      <c r="AF123" s="4">
        <f>Table39[[#This Row],[CNA/NA/Med Aide Contract Hours]]/Table39[[#This Row],[Total CNA, NA in Training, Med Aide/Tech Hours]]</f>
        <v>7.1900154467940472E-2</v>
      </c>
      <c r="AG123" s="3">
        <v>146.64733333333334</v>
      </c>
      <c r="AH123" s="3">
        <v>12.055666666666669</v>
      </c>
      <c r="AI123" s="4">
        <f>Table39[[#This Row],[CNA Hours Contract]]/Table39[[#This Row],[CNA Hours]]</f>
        <v>8.2208563856144681E-2</v>
      </c>
      <c r="AJ123" s="3">
        <v>12.305555555555555</v>
      </c>
      <c r="AK123" s="3">
        <v>0</v>
      </c>
      <c r="AL123" s="4">
        <f>Table39[[#This Row],[NA in Training Hours Contract]]/Table39[[#This Row],[NA in Training Hours]]</f>
        <v>0</v>
      </c>
      <c r="AM123" s="3">
        <v>8.719444444444445</v>
      </c>
      <c r="AN123" s="3">
        <v>0</v>
      </c>
      <c r="AO123" s="4">
        <f>Table39[[#This Row],[Med Aide/Tech Hours Contract]]/Table39[[#This Row],[Med Aide/Tech Hours]]</f>
        <v>0</v>
      </c>
      <c r="AP123" s="1" t="s">
        <v>121</v>
      </c>
      <c r="AQ123" s="1">
        <v>4</v>
      </c>
    </row>
    <row r="124" spans="1:43" x14ac:dyDescent="0.2">
      <c r="A124" s="1" t="s">
        <v>273</v>
      </c>
      <c r="B124" s="1" t="s">
        <v>397</v>
      </c>
      <c r="C124" s="1" t="s">
        <v>555</v>
      </c>
      <c r="D124" s="1" t="s">
        <v>696</v>
      </c>
      <c r="E124" s="3">
        <v>55.444444444444443</v>
      </c>
      <c r="F124" s="3">
        <f t="shared" si="5"/>
        <v>216.77700000000002</v>
      </c>
      <c r="G124" s="3">
        <f>SUM(Table39[[#This Row],[RN Hours Contract (W/ Admin, DON)]], Table39[[#This Row],[LPN Contract Hours (w/ Admin)]], Table39[[#This Row],[CNA/NA/Med Aide Contract Hours]])</f>
        <v>0</v>
      </c>
      <c r="H124" s="4">
        <f>Table39[[#This Row],[Total Contract Hours]]/Table39[[#This Row],[Total Hours Nurse Staffing]]</f>
        <v>0</v>
      </c>
      <c r="I124" s="3">
        <f>SUM(Table39[[#This Row],[RN Hours]], Table39[[#This Row],[RN Admin Hours]], Table39[[#This Row],[RN DON Hours]])</f>
        <v>38.798666666666669</v>
      </c>
      <c r="J124" s="3">
        <f t="shared" si="6"/>
        <v>0</v>
      </c>
      <c r="K124" s="4">
        <f>Table39[[#This Row],[RN Hours Contract (W/ Admin, DON)]]/Table39[[#This Row],[RN Hours (w/ Admin, DON)]]</f>
        <v>0</v>
      </c>
      <c r="L124" s="3">
        <v>19.279222222222224</v>
      </c>
      <c r="M124" s="3">
        <v>0</v>
      </c>
      <c r="N124" s="4">
        <f>Table39[[#This Row],[RN Hours Contract]]/Table39[[#This Row],[RN Hours]]</f>
        <v>0</v>
      </c>
      <c r="O124" s="3">
        <v>14.330555555555556</v>
      </c>
      <c r="P124" s="3">
        <v>0</v>
      </c>
      <c r="Q124" s="4">
        <f>Table39[[#This Row],[RN Admin Hours Contract]]/Table39[[#This Row],[RN Admin Hours]]</f>
        <v>0</v>
      </c>
      <c r="R124" s="3">
        <v>5.1888888888888891</v>
      </c>
      <c r="S124" s="3">
        <v>0</v>
      </c>
      <c r="T124" s="4">
        <f>Table39[[#This Row],[RN DON Hours Contract]]/Table39[[#This Row],[RN DON Hours]]</f>
        <v>0</v>
      </c>
      <c r="U124" s="3">
        <f>SUM(Table39[[#This Row],[LPN Hours]], Table39[[#This Row],[LPN Admin Hours]])</f>
        <v>61.615000000000002</v>
      </c>
      <c r="V124" s="3">
        <f>Table39[[#This Row],[LPN Hours Contract]]+Table39[[#This Row],[LPN Admin Hours Contract]]</f>
        <v>0</v>
      </c>
      <c r="W124" s="4">
        <f t="shared" si="7"/>
        <v>0</v>
      </c>
      <c r="X124" s="3">
        <v>56.50611111111111</v>
      </c>
      <c r="Y124" s="3">
        <v>0</v>
      </c>
      <c r="Z124" s="4">
        <f>Table39[[#This Row],[LPN Hours Contract]]/Table39[[#This Row],[LPN Hours]]</f>
        <v>0</v>
      </c>
      <c r="AA124" s="3">
        <v>5.108888888888889</v>
      </c>
      <c r="AB124" s="3">
        <v>0</v>
      </c>
      <c r="AC124" s="4">
        <f>Table39[[#This Row],[LPN Admin Hours Contract]]/Table39[[#This Row],[LPN Admin Hours]]</f>
        <v>0</v>
      </c>
      <c r="AD124" s="3">
        <f>SUM(Table39[[#This Row],[CNA Hours]], Table39[[#This Row],[NA in Training Hours]], Table39[[#This Row],[Med Aide/Tech Hours]])</f>
        <v>116.36333333333334</v>
      </c>
      <c r="AE124" s="3">
        <f>SUM(Table39[[#This Row],[CNA Hours Contract]], Table39[[#This Row],[NA in Training Hours Contract]], Table39[[#This Row],[Med Aide/Tech Hours Contract]])</f>
        <v>0</v>
      </c>
      <c r="AF124" s="4">
        <f>Table39[[#This Row],[CNA/NA/Med Aide Contract Hours]]/Table39[[#This Row],[Total CNA, NA in Training, Med Aide/Tech Hours]]</f>
        <v>0</v>
      </c>
      <c r="AG124" s="3">
        <v>106.27722222222224</v>
      </c>
      <c r="AH124" s="3">
        <v>0</v>
      </c>
      <c r="AI124" s="4">
        <f>Table39[[#This Row],[CNA Hours Contract]]/Table39[[#This Row],[CNA Hours]]</f>
        <v>0</v>
      </c>
      <c r="AJ124" s="3">
        <v>0</v>
      </c>
      <c r="AK124" s="3">
        <v>0</v>
      </c>
      <c r="AL124" s="4">
        <v>0</v>
      </c>
      <c r="AM124" s="3">
        <v>10.08611111111111</v>
      </c>
      <c r="AN124" s="3">
        <v>0</v>
      </c>
      <c r="AO124" s="4">
        <f>Table39[[#This Row],[Med Aide/Tech Hours Contract]]/Table39[[#This Row],[Med Aide/Tech Hours]]</f>
        <v>0</v>
      </c>
      <c r="AP124" s="1" t="s">
        <v>122</v>
      </c>
      <c r="AQ124" s="1">
        <v>4</v>
      </c>
    </row>
    <row r="125" spans="1:43" x14ac:dyDescent="0.2">
      <c r="A125" s="1" t="s">
        <v>273</v>
      </c>
      <c r="B125" s="1" t="s">
        <v>398</v>
      </c>
      <c r="C125" s="1" t="s">
        <v>652</v>
      </c>
      <c r="D125" s="1" t="s">
        <v>694</v>
      </c>
      <c r="E125" s="3">
        <v>86.12222222222222</v>
      </c>
      <c r="F125" s="3">
        <f t="shared" si="5"/>
        <v>216.00088888888888</v>
      </c>
      <c r="G125" s="3">
        <f>SUM(Table39[[#This Row],[RN Hours Contract (W/ Admin, DON)]], Table39[[#This Row],[LPN Contract Hours (w/ Admin)]], Table39[[#This Row],[CNA/NA/Med Aide Contract Hours]])</f>
        <v>50.947222222222223</v>
      </c>
      <c r="H125" s="4">
        <f>Table39[[#This Row],[Total Contract Hours]]/Table39[[#This Row],[Total Hours Nurse Staffing]]</f>
        <v>0.23586579890617734</v>
      </c>
      <c r="I125" s="3">
        <f>SUM(Table39[[#This Row],[RN Hours]], Table39[[#This Row],[RN Admin Hours]], Table39[[#This Row],[RN DON Hours]])</f>
        <v>46.668333333333337</v>
      </c>
      <c r="J125" s="3">
        <f t="shared" si="6"/>
        <v>0.81666666666666665</v>
      </c>
      <c r="K125" s="4">
        <f>Table39[[#This Row],[RN Hours Contract (W/ Admin, DON)]]/Table39[[#This Row],[RN Hours (w/ Admin, DON)]]</f>
        <v>1.7499375022320629E-2</v>
      </c>
      <c r="L125" s="3">
        <v>37.437777777777782</v>
      </c>
      <c r="M125" s="3">
        <v>0.81666666666666665</v>
      </c>
      <c r="N125" s="4">
        <f>Table39[[#This Row],[RN Hours Contract]]/Table39[[#This Row],[RN Hours]]</f>
        <v>2.1813972814150883E-2</v>
      </c>
      <c r="O125" s="3">
        <v>3.875</v>
      </c>
      <c r="P125" s="3">
        <v>0</v>
      </c>
      <c r="Q125" s="4">
        <f>Table39[[#This Row],[RN Admin Hours Contract]]/Table39[[#This Row],[RN Admin Hours]]</f>
        <v>0</v>
      </c>
      <c r="R125" s="3">
        <v>5.3555555555555552</v>
      </c>
      <c r="S125" s="3">
        <v>0</v>
      </c>
      <c r="T125" s="4">
        <f>Table39[[#This Row],[RN DON Hours Contract]]/Table39[[#This Row],[RN DON Hours]]</f>
        <v>0</v>
      </c>
      <c r="U125" s="3">
        <f>SUM(Table39[[#This Row],[LPN Hours]], Table39[[#This Row],[LPN Admin Hours]])</f>
        <v>60.198444444444448</v>
      </c>
      <c r="V125" s="3">
        <f>Table39[[#This Row],[LPN Hours Contract]]+Table39[[#This Row],[LPN Admin Hours Contract]]</f>
        <v>13.347222222222221</v>
      </c>
      <c r="W125" s="4">
        <f t="shared" si="7"/>
        <v>0.22172038406308023</v>
      </c>
      <c r="X125" s="3">
        <v>40.823444444444448</v>
      </c>
      <c r="Y125" s="3">
        <v>13.347222222222221</v>
      </c>
      <c r="Z125" s="4">
        <f>Table39[[#This Row],[LPN Hours Contract]]/Table39[[#This Row],[LPN Hours]]</f>
        <v>0.32694992800977646</v>
      </c>
      <c r="AA125" s="3">
        <v>19.375</v>
      </c>
      <c r="AB125" s="3">
        <v>0</v>
      </c>
      <c r="AC125" s="4">
        <f>Table39[[#This Row],[LPN Admin Hours Contract]]/Table39[[#This Row],[LPN Admin Hours]]</f>
        <v>0</v>
      </c>
      <c r="AD125" s="3">
        <f>SUM(Table39[[#This Row],[CNA Hours]], Table39[[#This Row],[NA in Training Hours]], Table39[[#This Row],[Med Aide/Tech Hours]])</f>
        <v>109.13411111111111</v>
      </c>
      <c r="AE125" s="3">
        <f>SUM(Table39[[#This Row],[CNA Hours Contract]], Table39[[#This Row],[NA in Training Hours Contract]], Table39[[#This Row],[Med Aide/Tech Hours Contract]])</f>
        <v>36.783333333333331</v>
      </c>
      <c r="AF125" s="4">
        <f>Table39[[#This Row],[CNA/NA/Med Aide Contract Hours]]/Table39[[#This Row],[Total CNA, NA in Training, Med Aide/Tech Hours]]</f>
        <v>0.33704707867078931</v>
      </c>
      <c r="AG125" s="3">
        <v>105.973</v>
      </c>
      <c r="AH125" s="3">
        <v>36.783333333333331</v>
      </c>
      <c r="AI125" s="4">
        <f>Table39[[#This Row],[CNA Hours Contract]]/Table39[[#This Row],[CNA Hours]]</f>
        <v>0.3471009911329615</v>
      </c>
      <c r="AJ125" s="3">
        <v>0</v>
      </c>
      <c r="AK125" s="3">
        <v>0</v>
      </c>
      <c r="AL125" s="4">
        <v>0</v>
      </c>
      <c r="AM125" s="3">
        <v>3.161111111111111</v>
      </c>
      <c r="AN125" s="3">
        <v>0</v>
      </c>
      <c r="AO125" s="4">
        <f>Table39[[#This Row],[Med Aide/Tech Hours Contract]]/Table39[[#This Row],[Med Aide/Tech Hours]]</f>
        <v>0</v>
      </c>
      <c r="AP125" s="1" t="s">
        <v>123</v>
      </c>
      <c r="AQ125" s="1">
        <v>4</v>
      </c>
    </row>
    <row r="126" spans="1:43" x14ac:dyDescent="0.2">
      <c r="A126" s="1" t="s">
        <v>273</v>
      </c>
      <c r="B126" s="1" t="s">
        <v>274</v>
      </c>
      <c r="C126" s="1" t="s">
        <v>563</v>
      </c>
      <c r="D126" s="1" t="s">
        <v>694</v>
      </c>
      <c r="E126" s="3">
        <v>28.388888888888889</v>
      </c>
      <c r="F126" s="3">
        <f t="shared" si="5"/>
        <v>157.20555555555555</v>
      </c>
      <c r="G126" s="3">
        <f>SUM(Table39[[#This Row],[RN Hours Contract (W/ Admin, DON)]], Table39[[#This Row],[LPN Contract Hours (w/ Admin)]], Table39[[#This Row],[CNA/NA/Med Aide Contract Hours]])</f>
        <v>0</v>
      </c>
      <c r="H126" s="4">
        <f>Table39[[#This Row],[Total Contract Hours]]/Table39[[#This Row],[Total Hours Nurse Staffing]]</f>
        <v>0</v>
      </c>
      <c r="I126" s="3">
        <f>SUM(Table39[[#This Row],[RN Hours]], Table39[[#This Row],[RN Admin Hours]], Table39[[#This Row],[RN DON Hours]])</f>
        <v>37.182222222222222</v>
      </c>
      <c r="J126" s="3">
        <f t="shared" si="6"/>
        <v>0</v>
      </c>
      <c r="K126" s="4">
        <f>Table39[[#This Row],[RN Hours Contract (W/ Admin, DON)]]/Table39[[#This Row],[RN Hours (w/ Admin, DON)]]</f>
        <v>0</v>
      </c>
      <c r="L126" s="3">
        <v>27.721111111111114</v>
      </c>
      <c r="M126" s="3">
        <v>0</v>
      </c>
      <c r="N126" s="4">
        <f>Table39[[#This Row],[RN Hours Contract]]/Table39[[#This Row],[RN Hours]]</f>
        <v>0</v>
      </c>
      <c r="O126" s="3">
        <v>6.5277777777777777</v>
      </c>
      <c r="P126" s="3">
        <v>0</v>
      </c>
      <c r="Q126" s="4">
        <f>Table39[[#This Row],[RN Admin Hours Contract]]/Table39[[#This Row],[RN Admin Hours]]</f>
        <v>0</v>
      </c>
      <c r="R126" s="3">
        <v>2.9333333333333331</v>
      </c>
      <c r="S126" s="3">
        <v>0</v>
      </c>
      <c r="T126" s="4">
        <f>Table39[[#This Row],[RN DON Hours Contract]]/Table39[[#This Row],[RN DON Hours]]</f>
        <v>0</v>
      </c>
      <c r="U126" s="3">
        <f>SUM(Table39[[#This Row],[LPN Hours]], Table39[[#This Row],[LPN Admin Hours]])</f>
        <v>6.7088888888888887</v>
      </c>
      <c r="V126" s="3">
        <f>Table39[[#This Row],[LPN Hours Contract]]+Table39[[#This Row],[LPN Admin Hours Contract]]</f>
        <v>0</v>
      </c>
      <c r="W126" s="4">
        <f t="shared" si="7"/>
        <v>0</v>
      </c>
      <c r="X126" s="3">
        <v>6.7088888888888887</v>
      </c>
      <c r="Y126" s="3">
        <v>0</v>
      </c>
      <c r="Z126" s="4">
        <f>Table39[[#This Row],[LPN Hours Contract]]/Table39[[#This Row],[LPN Hours]]</f>
        <v>0</v>
      </c>
      <c r="AA126" s="3">
        <v>0</v>
      </c>
      <c r="AB126" s="3">
        <v>0</v>
      </c>
      <c r="AC126" s="4">
        <v>0</v>
      </c>
      <c r="AD126" s="3">
        <f>SUM(Table39[[#This Row],[CNA Hours]], Table39[[#This Row],[NA in Training Hours]], Table39[[#This Row],[Med Aide/Tech Hours]])</f>
        <v>113.31444444444443</v>
      </c>
      <c r="AE126" s="3">
        <f>SUM(Table39[[#This Row],[CNA Hours Contract]], Table39[[#This Row],[NA in Training Hours Contract]], Table39[[#This Row],[Med Aide/Tech Hours Contract]])</f>
        <v>0</v>
      </c>
      <c r="AF126" s="4">
        <f>Table39[[#This Row],[CNA/NA/Med Aide Contract Hours]]/Table39[[#This Row],[Total CNA, NA in Training, Med Aide/Tech Hours]]</f>
        <v>0</v>
      </c>
      <c r="AG126" s="3">
        <v>90.385555555555555</v>
      </c>
      <c r="AH126" s="3">
        <v>0</v>
      </c>
      <c r="AI126" s="4">
        <f>Table39[[#This Row],[CNA Hours Contract]]/Table39[[#This Row],[CNA Hours]]</f>
        <v>0</v>
      </c>
      <c r="AJ126" s="3">
        <v>0</v>
      </c>
      <c r="AK126" s="3">
        <v>0</v>
      </c>
      <c r="AL126" s="4">
        <v>0</v>
      </c>
      <c r="AM126" s="3">
        <v>22.928888888888881</v>
      </c>
      <c r="AN126" s="3">
        <v>0</v>
      </c>
      <c r="AO126" s="4">
        <f>Table39[[#This Row],[Med Aide/Tech Hours Contract]]/Table39[[#This Row],[Med Aide/Tech Hours]]</f>
        <v>0</v>
      </c>
      <c r="AP126" s="1" t="s">
        <v>124</v>
      </c>
      <c r="AQ126" s="1">
        <v>4</v>
      </c>
    </row>
    <row r="127" spans="1:43" x14ac:dyDescent="0.2">
      <c r="A127" s="1" t="s">
        <v>273</v>
      </c>
      <c r="B127" s="1" t="s">
        <v>399</v>
      </c>
      <c r="C127" s="1" t="s">
        <v>653</v>
      </c>
      <c r="D127" s="1" t="s">
        <v>786</v>
      </c>
      <c r="E127" s="3">
        <v>86.044444444444451</v>
      </c>
      <c r="F127" s="3">
        <f t="shared" si="5"/>
        <v>294.04644444444443</v>
      </c>
      <c r="G127" s="3">
        <f>SUM(Table39[[#This Row],[RN Hours Contract (W/ Admin, DON)]], Table39[[#This Row],[LPN Contract Hours (w/ Admin)]], Table39[[#This Row],[CNA/NA/Med Aide Contract Hours]])</f>
        <v>2.8111111111111109</v>
      </c>
      <c r="H127" s="4">
        <f>Table39[[#This Row],[Total Contract Hours]]/Table39[[#This Row],[Total Hours Nurse Staffing]]</f>
        <v>9.560092169868856E-3</v>
      </c>
      <c r="I127" s="3">
        <f>SUM(Table39[[#This Row],[RN Hours]], Table39[[#This Row],[RN Admin Hours]], Table39[[#This Row],[RN DON Hours]])</f>
        <v>31.546666666666667</v>
      </c>
      <c r="J127" s="3">
        <f t="shared" si="6"/>
        <v>0.26666666666666666</v>
      </c>
      <c r="K127" s="4">
        <f>Table39[[#This Row],[RN Hours Contract (W/ Admin, DON)]]/Table39[[#This Row],[RN Hours (w/ Admin, DON)]]</f>
        <v>8.4530853761622983E-3</v>
      </c>
      <c r="L127" s="3">
        <v>13.968888888888889</v>
      </c>
      <c r="M127" s="3">
        <v>0.26666666666666666</v>
      </c>
      <c r="N127" s="4">
        <f>Table39[[#This Row],[RN Hours Contract]]/Table39[[#This Row],[RN Hours]]</f>
        <v>1.9090041361756283E-2</v>
      </c>
      <c r="O127" s="3">
        <v>12.6</v>
      </c>
      <c r="P127" s="3">
        <v>0</v>
      </c>
      <c r="Q127" s="4">
        <f>Table39[[#This Row],[RN Admin Hours Contract]]/Table39[[#This Row],[RN Admin Hours]]</f>
        <v>0</v>
      </c>
      <c r="R127" s="3">
        <v>4.9777777777777779</v>
      </c>
      <c r="S127" s="3">
        <v>0</v>
      </c>
      <c r="T127" s="4">
        <f>Table39[[#This Row],[RN DON Hours Contract]]/Table39[[#This Row],[RN DON Hours]]</f>
        <v>0</v>
      </c>
      <c r="U127" s="3">
        <f>SUM(Table39[[#This Row],[LPN Hours]], Table39[[#This Row],[LPN Admin Hours]])</f>
        <v>97.336666666666673</v>
      </c>
      <c r="V127" s="3">
        <f>Table39[[#This Row],[LPN Hours Contract]]+Table39[[#This Row],[LPN Admin Hours Contract]]</f>
        <v>1.4777777777777779</v>
      </c>
      <c r="W127" s="4">
        <f t="shared" si="7"/>
        <v>1.5182128465920116E-2</v>
      </c>
      <c r="X127" s="3">
        <v>87.082444444444448</v>
      </c>
      <c r="Y127" s="3">
        <v>1.4777777777777779</v>
      </c>
      <c r="Z127" s="4">
        <f>Table39[[#This Row],[LPN Hours Contract]]/Table39[[#This Row],[LPN Hours]]</f>
        <v>1.696987018687272E-2</v>
      </c>
      <c r="AA127" s="3">
        <v>10.254222222222223</v>
      </c>
      <c r="AB127" s="3">
        <v>0</v>
      </c>
      <c r="AC127" s="4">
        <f>Table39[[#This Row],[LPN Admin Hours Contract]]/Table39[[#This Row],[LPN Admin Hours]]</f>
        <v>0</v>
      </c>
      <c r="AD127" s="3">
        <f>SUM(Table39[[#This Row],[CNA Hours]], Table39[[#This Row],[NA in Training Hours]], Table39[[#This Row],[Med Aide/Tech Hours]])</f>
        <v>165.16311111111111</v>
      </c>
      <c r="AE127" s="3">
        <f>SUM(Table39[[#This Row],[CNA Hours Contract]], Table39[[#This Row],[NA in Training Hours Contract]], Table39[[#This Row],[Med Aide/Tech Hours Contract]])</f>
        <v>1.0666666666666667</v>
      </c>
      <c r="AF127" s="4">
        <f>Table39[[#This Row],[CNA/NA/Med Aide Contract Hours]]/Table39[[#This Row],[Total CNA, NA in Training, Med Aide/Tech Hours]]</f>
        <v>6.458262135478194E-3</v>
      </c>
      <c r="AG127" s="3">
        <v>159.82466666666667</v>
      </c>
      <c r="AH127" s="3">
        <v>1.0666666666666667</v>
      </c>
      <c r="AI127" s="4">
        <f>Table39[[#This Row],[CNA Hours Contract]]/Table39[[#This Row],[CNA Hours]]</f>
        <v>6.6739802366760238E-3</v>
      </c>
      <c r="AJ127" s="3">
        <v>0</v>
      </c>
      <c r="AK127" s="3">
        <v>0</v>
      </c>
      <c r="AL127" s="4">
        <v>0</v>
      </c>
      <c r="AM127" s="3">
        <v>5.3384444444444439</v>
      </c>
      <c r="AN127" s="3">
        <v>0</v>
      </c>
      <c r="AO127" s="4">
        <f>Table39[[#This Row],[Med Aide/Tech Hours Contract]]/Table39[[#This Row],[Med Aide/Tech Hours]]</f>
        <v>0</v>
      </c>
      <c r="AP127" s="1" t="s">
        <v>125</v>
      </c>
      <c r="AQ127" s="1">
        <v>4</v>
      </c>
    </row>
    <row r="128" spans="1:43" x14ac:dyDescent="0.2">
      <c r="A128" s="1" t="s">
        <v>273</v>
      </c>
      <c r="B128" s="1" t="s">
        <v>276</v>
      </c>
      <c r="C128" s="1" t="s">
        <v>561</v>
      </c>
      <c r="D128" s="1" t="s">
        <v>700</v>
      </c>
      <c r="E128" s="3">
        <v>63.722222222222221</v>
      </c>
      <c r="F128" s="3">
        <f t="shared" si="5"/>
        <v>231.77833333333336</v>
      </c>
      <c r="G128" s="3">
        <f>SUM(Table39[[#This Row],[RN Hours Contract (W/ Admin, DON)]], Table39[[#This Row],[LPN Contract Hours (w/ Admin)]], Table39[[#This Row],[CNA/NA/Med Aide Contract Hours]])</f>
        <v>13.808333333333334</v>
      </c>
      <c r="H128" s="4">
        <f>Table39[[#This Row],[Total Contract Hours]]/Table39[[#This Row],[Total Hours Nurse Staffing]]</f>
        <v>5.9575600250239086E-2</v>
      </c>
      <c r="I128" s="3">
        <f>SUM(Table39[[#This Row],[RN Hours]], Table39[[#This Row],[RN Admin Hours]], Table39[[#This Row],[RN DON Hours]])</f>
        <v>21.324999999999999</v>
      </c>
      <c r="J128" s="3">
        <f t="shared" si="6"/>
        <v>0</v>
      </c>
      <c r="K128" s="4">
        <f>Table39[[#This Row],[RN Hours Contract (W/ Admin, DON)]]/Table39[[#This Row],[RN Hours (w/ Admin, DON)]]</f>
        <v>0</v>
      </c>
      <c r="L128" s="3">
        <v>8.6111111111111107</v>
      </c>
      <c r="M128" s="3">
        <v>0</v>
      </c>
      <c r="N128" s="4">
        <f>Table39[[#This Row],[RN Hours Contract]]/Table39[[#This Row],[RN Hours]]</f>
        <v>0</v>
      </c>
      <c r="O128" s="3">
        <v>7.0916666666666668</v>
      </c>
      <c r="P128" s="3">
        <v>0</v>
      </c>
      <c r="Q128" s="4">
        <f>Table39[[#This Row],[RN Admin Hours Contract]]/Table39[[#This Row],[RN Admin Hours]]</f>
        <v>0</v>
      </c>
      <c r="R128" s="3">
        <v>5.6222222222222218</v>
      </c>
      <c r="S128" s="3">
        <v>0</v>
      </c>
      <c r="T128" s="4">
        <f>Table39[[#This Row],[RN DON Hours Contract]]/Table39[[#This Row],[RN DON Hours]]</f>
        <v>0</v>
      </c>
      <c r="U128" s="3">
        <f>SUM(Table39[[#This Row],[LPN Hours]], Table39[[#This Row],[LPN Admin Hours]])</f>
        <v>62.061333333333337</v>
      </c>
      <c r="V128" s="3">
        <f>Table39[[#This Row],[LPN Hours Contract]]+Table39[[#This Row],[LPN Admin Hours Contract]]</f>
        <v>8.8888888888888892E-2</v>
      </c>
      <c r="W128" s="4">
        <f t="shared" si="7"/>
        <v>1.4322748821953908E-3</v>
      </c>
      <c r="X128" s="3">
        <v>47.528000000000006</v>
      </c>
      <c r="Y128" s="3">
        <v>8.8888888888888892E-2</v>
      </c>
      <c r="Z128" s="4">
        <f>Table39[[#This Row],[LPN Hours Contract]]/Table39[[#This Row],[LPN Hours]]</f>
        <v>1.8702425704613887E-3</v>
      </c>
      <c r="AA128" s="3">
        <v>14.533333333333333</v>
      </c>
      <c r="AB128" s="3">
        <v>0</v>
      </c>
      <c r="AC128" s="4">
        <f>Table39[[#This Row],[LPN Admin Hours Contract]]/Table39[[#This Row],[LPN Admin Hours]]</f>
        <v>0</v>
      </c>
      <c r="AD128" s="3">
        <f>SUM(Table39[[#This Row],[CNA Hours]], Table39[[#This Row],[NA in Training Hours]], Table39[[#This Row],[Med Aide/Tech Hours]])</f>
        <v>148.39200000000002</v>
      </c>
      <c r="AE128" s="3">
        <f>SUM(Table39[[#This Row],[CNA Hours Contract]], Table39[[#This Row],[NA in Training Hours Contract]], Table39[[#This Row],[Med Aide/Tech Hours Contract]])</f>
        <v>13.719444444444445</v>
      </c>
      <c r="AF128" s="4">
        <f>Table39[[#This Row],[CNA/NA/Med Aide Contract Hours]]/Table39[[#This Row],[Total CNA, NA in Training, Med Aide/Tech Hours]]</f>
        <v>9.2454070599792729E-2</v>
      </c>
      <c r="AG128" s="3">
        <v>116.28922222222224</v>
      </c>
      <c r="AH128" s="3">
        <v>13.719444444444445</v>
      </c>
      <c r="AI128" s="4">
        <f>Table39[[#This Row],[CNA Hours Contract]]/Table39[[#This Row],[CNA Hours]]</f>
        <v>0.1179769215261183</v>
      </c>
      <c r="AJ128" s="3">
        <v>8.1083333333333325</v>
      </c>
      <c r="AK128" s="3">
        <v>0</v>
      </c>
      <c r="AL128" s="4">
        <f>Table39[[#This Row],[NA in Training Hours Contract]]/Table39[[#This Row],[NA in Training Hours]]</f>
        <v>0</v>
      </c>
      <c r="AM128" s="3">
        <v>23.994444444444444</v>
      </c>
      <c r="AN128" s="3">
        <v>0</v>
      </c>
      <c r="AO128" s="4">
        <f>Table39[[#This Row],[Med Aide/Tech Hours Contract]]/Table39[[#This Row],[Med Aide/Tech Hours]]</f>
        <v>0</v>
      </c>
      <c r="AP128" s="1" t="s">
        <v>126</v>
      </c>
      <c r="AQ128" s="1">
        <v>4</v>
      </c>
    </row>
    <row r="129" spans="1:43" x14ac:dyDescent="0.2">
      <c r="A129" s="1" t="s">
        <v>273</v>
      </c>
      <c r="B129" s="1" t="s">
        <v>400</v>
      </c>
      <c r="C129" s="1" t="s">
        <v>612</v>
      </c>
      <c r="D129" s="1" t="s">
        <v>759</v>
      </c>
      <c r="E129" s="3">
        <v>52.411111111111111</v>
      </c>
      <c r="F129" s="3">
        <f t="shared" si="5"/>
        <v>178.96455555555553</v>
      </c>
      <c r="G129" s="3">
        <f>SUM(Table39[[#This Row],[RN Hours Contract (W/ Admin, DON)]], Table39[[#This Row],[LPN Contract Hours (w/ Admin)]], Table39[[#This Row],[CNA/NA/Med Aide Contract Hours]])</f>
        <v>0</v>
      </c>
      <c r="H129" s="4">
        <f>Table39[[#This Row],[Total Contract Hours]]/Table39[[#This Row],[Total Hours Nurse Staffing]]</f>
        <v>0</v>
      </c>
      <c r="I129" s="3">
        <f>SUM(Table39[[#This Row],[RN Hours]], Table39[[#This Row],[RN Admin Hours]], Table39[[#This Row],[RN DON Hours]])</f>
        <v>32.811888888888888</v>
      </c>
      <c r="J129" s="3">
        <f t="shared" si="6"/>
        <v>0</v>
      </c>
      <c r="K129" s="4">
        <f>Table39[[#This Row],[RN Hours Contract (W/ Admin, DON)]]/Table39[[#This Row],[RN Hours (w/ Admin, DON)]]</f>
        <v>0</v>
      </c>
      <c r="L129" s="3">
        <v>17.672000000000001</v>
      </c>
      <c r="M129" s="3">
        <v>0</v>
      </c>
      <c r="N129" s="4">
        <f>Table39[[#This Row],[RN Hours Contract]]/Table39[[#This Row],[RN Hours]]</f>
        <v>0</v>
      </c>
      <c r="O129" s="3">
        <v>9.8898888888888887</v>
      </c>
      <c r="P129" s="3">
        <v>0</v>
      </c>
      <c r="Q129" s="4">
        <f>Table39[[#This Row],[RN Admin Hours Contract]]/Table39[[#This Row],[RN Admin Hours]]</f>
        <v>0</v>
      </c>
      <c r="R129" s="3">
        <v>5.25</v>
      </c>
      <c r="S129" s="3">
        <v>0</v>
      </c>
      <c r="T129" s="4">
        <f>Table39[[#This Row],[RN DON Hours Contract]]/Table39[[#This Row],[RN DON Hours]]</f>
        <v>0</v>
      </c>
      <c r="U129" s="3">
        <f>SUM(Table39[[#This Row],[LPN Hours]], Table39[[#This Row],[LPN Admin Hours]])</f>
        <v>14.120333333333333</v>
      </c>
      <c r="V129" s="3">
        <f>Table39[[#This Row],[LPN Hours Contract]]+Table39[[#This Row],[LPN Admin Hours Contract]]</f>
        <v>0</v>
      </c>
      <c r="W129" s="4">
        <f t="shared" si="7"/>
        <v>0</v>
      </c>
      <c r="X129" s="3">
        <v>14.120333333333333</v>
      </c>
      <c r="Y129" s="3">
        <v>0</v>
      </c>
      <c r="Z129" s="4">
        <f>Table39[[#This Row],[LPN Hours Contract]]/Table39[[#This Row],[LPN Hours]]</f>
        <v>0</v>
      </c>
      <c r="AA129" s="3">
        <v>0</v>
      </c>
      <c r="AB129" s="3">
        <v>0</v>
      </c>
      <c r="AC129" s="4">
        <v>0</v>
      </c>
      <c r="AD129" s="3">
        <f>SUM(Table39[[#This Row],[CNA Hours]], Table39[[#This Row],[NA in Training Hours]], Table39[[#This Row],[Med Aide/Tech Hours]])</f>
        <v>132.03233333333333</v>
      </c>
      <c r="AE129" s="3">
        <f>SUM(Table39[[#This Row],[CNA Hours Contract]], Table39[[#This Row],[NA in Training Hours Contract]], Table39[[#This Row],[Med Aide/Tech Hours Contract]])</f>
        <v>0</v>
      </c>
      <c r="AF129" s="4">
        <f>Table39[[#This Row],[CNA/NA/Med Aide Contract Hours]]/Table39[[#This Row],[Total CNA, NA in Training, Med Aide/Tech Hours]]</f>
        <v>0</v>
      </c>
      <c r="AG129" s="3">
        <v>112.50144444444443</v>
      </c>
      <c r="AH129" s="3">
        <v>0</v>
      </c>
      <c r="AI129" s="4">
        <f>Table39[[#This Row],[CNA Hours Contract]]/Table39[[#This Row],[CNA Hours]]</f>
        <v>0</v>
      </c>
      <c r="AJ129" s="3">
        <v>0.67277777777777792</v>
      </c>
      <c r="AK129" s="3">
        <v>0</v>
      </c>
      <c r="AL129" s="4">
        <f>Table39[[#This Row],[NA in Training Hours Contract]]/Table39[[#This Row],[NA in Training Hours]]</f>
        <v>0</v>
      </c>
      <c r="AM129" s="3">
        <v>18.858111111111107</v>
      </c>
      <c r="AN129" s="3">
        <v>0</v>
      </c>
      <c r="AO129" s="4">
        <f>Table39[[#This Row],[Med Aide/Tech Hours Contract]]/Table39[[#This Row],[Med Aide/Tech Hours]]</f>
        <v>0</v>
      </c>
      <c r="AP129" s="1" t="s">
        <v>127</v>
      </c>
      <c r="AQ129" s="1">
        <v>4</v>
      </c>
    </row>
    <row r="130" spans="1:43" x14ac:dyDescent="0.2">
      <c r="A130" s="1" t="s">
        <v>273</v>
      </c>
      <c r="B130" s="1" t="s">
        <v>401</v>
      </c>
      <c r="C130" s="1" t="s">
        <v>560</v>
      </c>
      <c r="D130" s="1" t="s">
        <v>766</v>
      </c>
      <c r="E130" s="3">
        <v>62.355555555555554</v>
      </c>
      <c r="F130" s="3">
        <f t="shared" ref="F130:F193" si="8">SUM(I130,U130,AD130)</f>
        <v>251.33055555555555</v>
      </c>
      <c r="G130" s="3">
        <f>SUM(Table39[[#This Row],[RN Hours Contract (W/ Admin, DON)]], Table39[[#This Row],[LPN Contract Hours (w/ Admin)]], Table39[[#This Row],[CNA/NA/Med Aide Contract Hours]])</f>
        <v>85.077777777777783</v>
      </c>
      <c r="H130" s="4">
        <f>Table39[[#This Row],[Total Contract Hours]]/Table39[[#This Row],[Total Hours Nurse Staffing]]</f>
        <v>0.33850948838957107</v>
      </c>
      <c r="I130" s="3">
        <f>SUM(Table39[[#This Row],[RN Hours]], Table39[[#This Row],[RN Admin Hours]], Table39[[#This Row],[RN DON Hours]])</f>
        <v>23.708333333333332</v>
      </c>
      <c r="J130" s="3">
        <f t="shared" si="6"/>
        <v>2.3250000000000002</v>
      </c>
      <c r="K130" s="4">
        <f>Table39[[#This Row],[RN Hours Contract (W/ Admin, DON)]]/Table39[[#This Row],[RN Hours (w/ Admin, DON)]]</f>
        <v>9.8066783831282964E-2</v>
      </c>
      <c r="L130" s="3">
        <v>14.541666666666666</v>
      </c>
      <c r="M130" s="3">
        <v>2.3250000000000002</v>
      </c>
      <c r="N130" s="4">
        <f>Table39[[#This Row],[RN Hours Contract]]/Table39[[#This Row],[RN Hours]]</f>
        <v>0.15988538681948425</v>
      </c>
      <c r="O130" s="3">
        <v>3.8333333333333335</v>
      </c>
      <c r="P130" s="3">
        <v>0</v>
      </c>
      <c r="Q130" s="4">
        <f>Table39[[#This Row],[RN Admin Hours Contract]]/Table39[[#This Row],[RN Admin Hours]]</f>
        <v>0</v>
      </c>
      <c r="R130" s="3">
        <v>5.333333333333333</v>
      </c>
      <c r="S130" s="3">
        <v>0</v>
      </c>
      <c r="T130" s="4">
        <f>Table39[[#This Row],[RN DON Hours Contract]]/Table39[[#This Row],[RN DON Hours]]</f>
        <v>0</v>
      </c>
      <c r="U130" s="3">
        <f>SUM(Table39[[#This Row],[LPN Hours]], Table39[[#This Row],[LPN Admin Hours]])</f>
        <v>77.430555555555557</v>
      </c>
      <c r="V130" s="3">
        <f>Table39[[#This Row],[LPN Hours Contract]]+Table39[[#This Row],[LPN Admin Hours Contract]]</f>
        <v>32.522222222222226</v>
      </c>
      <c r="W130" s="4">
        <f t="shared" si="7"/>
        <v>0.42001793721973096</v>
      </c>
      <c r="X130" s="3">
        <v>67.641666666666666</v>
      </c>
      <c r="Y130" s="3">
        <v>32.522222222222226</v>
      </c>
      <c r="Z130" s="4">
        <f>Table39[[#This Row],[LPN Hours Contract]]/Table39[[#This Row],[LPN Hours]]</f>
        <v>0.48080160979015241</v>
      </c>
      <c r="AA130" s="3">
        <v>9.7888888888888896</v>
      </c>
      <c r="AB130" s="3">
        <v>0</v>
      </c>
      <c r="AC130" s="4">
        <f>Table39[[#This Row],[LPN Admin Hours Contract]]/Table39[[#This Row],[LPN Admin Hours]]</f>
        <v>0</v>
      </c>
      <c r="AD130" s="3">
        <f>SUM(Table39[[#This Row],[CNA Hours]], Table39[[#This Row],[NA in Training Hours]], Table39[[#This Row],[Med Aide/Tech Hours]])</f>
        <v>150.19166666666666</v>
      </c>
      <c r="AE130" s="3">
        <f>SUM(Table39[[#This Row],[CNA Hours Contract]], Table39[[#This Row],[NA in Training Hours Contract]], Table39[[#This Row],[Med Aide/Tech Hours Contract]])</f>
        <v>50.230555555555554</v>
      </c>
      <c r="AF130" s="4">
        <f>Table39[[#This Row],[CNA/NA/Med Aide Contract Hours]]/Table39[[#This Row],[Total CNA, NA in Training, Med Aide/Tech Hours]]</f>
        <v>0.33444302650317187</v>
      </c>
      <c r="AG130" s="3">
        <v>136.48055555555555</v>
      </c>
      <c r="AH130" s="3">
        <v>44.777777777777779</v>
      </c>
      <c r="AI130" s="4">
        <f>Table39[[#This Row],[CNA Hours Contract]]/Table39[[#This Row],[CNA Hours]]</f>
        <v>0.32808906437628477</v>
      </c>
      <c r="AJ130" s="3">
        <v>0</v>
      </c>
      <c r="AK130" s="3">
        <v>0</v>
      </c>
      <c r="AL130" s="4">
        <v>0</v>
      </c>
      <c r="AM130" s="3">
        <v>13.71111111111111</v>
      </c>
      <c r="AN130" s="3">
        <v>5.4527777777777775</v>
      </c>
      <c r="AO130" s="4">
        <f>Table39[[#This Row],[Med Aide/Tech Hours Contract]]/Table39[[#This Row],[Med Aide/Tech Hours]]</f>
        <v>0.39769043760129658</v>
      </c>
      <c r="AP130" s="1" t="s">
        <v>128</v>
      </c>
      <c r="AQ130" s="1">
        <v>4</v>
      </c>
    </row>
    <row r="131" spans="1:43" x14ac:dyDescent="0.2">
      <c r="A131" s="1" t="s">
        <v>273</v>
      </c>
      <c r="B131" s="1" t="s">
        <v>402</v>
      </c>
      <c r="C131" s="1" t="s">
        <v>654</v>
      </c>
      <c r="D131" s="1" t="s">
        <v>721</v>
      </c>
      <c r="E131" s="3">
        <v>80.677777777777777</v>
      </c>
      <c r="F131" s="3">
        <f t="shared" si="8"/>
        <v>281.22911111111108</v>
      </c>
      <c r="G131" s="3">
        <f>SUM(Table39[[#This Row],[RN Hours Contract (W/ Admin, DON)]], Table39[[#This Row],[LPN Contract Hours (w/ Admin)]], Table39[[#This Row],[CNA/NA/Med Aide Contract Hours]])</f>
        <v>40.675888888888892</v>
      </c>
      <c r="H131" s="4">
        <f>Table39[[#This Row],[Total Contract Hours]]/Table39[[#This Row],[Total Hours Nurse Staffing]]</f>
        <v>0.14463612507319065</v>
      </c>
      <c r="I131" s="3">
        <f>SUM(Table39[[#This Row],[RN Hours]], Table39[[#This Row],[RN Admin Hours]], Table39[[#This Row],[RN DON Hours]])</f>
        <v>32.456444444444443</v>
      </c>
      <c r="J131" s="3">
        <f t="shared" si="6"/>
        <v>0</v>
      </c>
      <c r="K131" s="4">
        <f>Table39[[#This Row],[RN Hours Contract (W/ Admin, DON)]]/Table39[[#This Row],[RN Hours (w/ Admin, DON)]]</f>
        <v>0</v>
      </c>
      <c r="L131" s="3">
        <v>11.15088888888889</v>
      </c>
      <c r="M131" s="3">
        <v>0</v>
      </c>
      <c r="N131" s="4">
        <f>Table39[[#This Row],[RN Hours Contract]]/Table39[[#This Row],[RN Hours]]</f>
        <v>0</v>
      </c>
      <c r="O131" s="3">
        <v>16.594444444444445</v>
      </c>
      <c r="P131" s="3">
        <v>0</v>
      </c>
      <c r="Q131" s="4">
        <f>Table39[[#This Row],[RN Admin Hours Contract]]/Table39[[#This Row],[RN Admin Hours]]</f>
        <v>0</v>
      </c>
      <c r="R131" s="3">
        <v>4.7111111111111112</v>
      </c>
      <c r="S131" s="3">
        <v>0</v>
      </c>
      <c r="T131" s="4">
        <f>Table39[[#This Row],[RN DON Hours Contract]]/Table39[[#This Row],[RN DON Hours]]</f>
        <v>0</v>
      </c>
      <c r="U131" s="3">
        <f>SUM(Table39[[#This Row],[LPN Hours]], Table39[[#This Row],[LPN Admin Hours]])</f>
        <v>94.243222222222215</v>
      </c>
      <c r="V131" s="3">
        <f>Table39[[#This Row],[LPN Hours Contract]]+Table39[[#This Row],[LPN Admin Hours Contract]]</f>
        <v>4.1440000000000001</v>
      </c>
      <c r="W131" s="4">
        <f t="shared" si="7"/>
        <v>4.3971331861177174E-2</v>
      </c>
      <c r="X131" s="3">
        <v>94.243222222222215</v>
      </c>
      <c r="Y131" s="3">
        <v>4.1440000000000001</v>
      </c>
      <c r="Z131" s="4">
        <f>Table39[[#This Row],[LPN Hours Contract]]/Table39[[#This Row],[LPN Hours]]</f>
        <v>4.3971331861177174E-2</v>
      </c>
      <c r="AA131" s="3">
        <v>0</v>
      </c>
      <c r="AB131" s="3">
        <v>0</v>
      </c>
      <c r="AC131" s="4">
        <v>0</v>
      </c>
      <c r="AD131" s="3">
        <f>SUM(Table39[[#This Row],[CNA Hours]], Table39[[#This Row],[NA in Training Hours]], Table39[[#This Row],[Med Aide/Tech Hours]])</f>
        <v>154.52944444444444</v>
      </c>
      <c r="AE131" s="3">
        <f>SUM(Table39[[#This Row],[CNA Hours Contract]], Table39[[#This Row],[NA in Training Hours Contract]], Table39[[#This Row],[Med Aide/Tech Hours Contract]])</f>
        <v>36.531888888888894</v>
      </c>
      <c r="AF131" s="4">
        <f>Table39[[#This Row],[CNA/NA/Med Aide Contract Hours]]/Table39[[#This Row],[Total CNA, NA in Training, Med Aide/Tech Hours]]</f>
        <v>0.2364073010177852</v>
      </c>
      <c r="AG131" s="3">
        <v>136.16055555555556</v>
      </c>
      <c r="AH131" s="3">
        <v>36.531888888888894</v>
      </c>
      <c r="AI131" s="4">
        <f>Table39[[#This Row],[CNA Hours Contract]]/Table39[[#This Row],[CNA Hours]]</f>
        <v>0.26830008690720514</v>
      </c>
      <c r="AJ131" s="3">
        <v>13.623555555555555</v>
      </c>
      <c r="AK131" s="3">
        <v>0</v>
      </c>
      <c r="AL131" s="4">
        <f>Table39[[#This Row],[NA in Training Hours Contract]]/Table39[[#This Row],[NA in Training Hours]]</f>
        <v>0</v>
      </c>
      <c r="AM131" s="3">
        <v>4.745333333333333</v>
      </c>
      <c r="AN131" s="3">
        <v>0</v>
      </c>
      <c r="AO131" s="4">
        <f>Table39[[#This Row],[Med Aide/Tech Hours Contract]]/Table39[[#This Row],[Med Aide/Tech Hours]]</f>
        <v>0</v>
      </c>
      <c r="AP131" s="1" t="s">
        <v>129</v>
      </c>
      <c r="AQ131" s="1">
        <v>4</v>
      </c>
    </row>
    <row r="132" spans="1:43" x14ac:dyDescent="0.2">
      <c r="A132" s="1" t="s">
        <v>273</v>
      </c>
      <c r="B132" s="1" t="s">
        <v>403</v>
      </c>
      <c r="C132" s="1" t="s">
        <v>608</v>
      </c>
      <c r="D132" s="1" t="s">
        <v>738</v>
      </c>
      <c r="E132" s="3">
        <v>54.155555555555559</v>
      </c>
      <c r="F132" s="3">
        <f t="shared" si="8"/>
        <v>214.29077777777778</v>
      </c>
      <c r="G132" s="3">
        <f>SUM(Table39[[#This Row],[RN Hours Contract (W/ Admin, DON)]], Table39[[#This Row],[LPN Contract Hours (w/ Admin)]], Table39[[#This Row],[CNA/NA/Med Aide Contract Hours]])</f>
        <v>2.6246666666666663</v>
      </c>
      <c r="H132" s="4">
        <f>Table39[[#This Row],[Total Contract Hours]]/Table39[[#This Row],[Total Hours Nurse Staffing]]</f>
        <v>1.2248155025077553E-2</v>
      </c>
      <c r="I132" s="3">
        <f>SUM(Table39[[#This Row],[RN Hours]], Table39[[#This Row],[RN Admin Hours]], Table39[[#This Row],[RN DON Hours]])</f>
        <v>39.332555555555551</v>
      </c>
      <c r="J132" s="3">
        <f t="shared" si="6"/>
        <v>0.61633333333333329</v>
      </c>
      <c r="K132" s="4">
        <f>Table39[[#This Row],[RN Hours Contract (W/ Admin, DON)]]/Table39[[#This Row],[RN Hours (w/ Admin, DON)]]</f>
        <v>1.5669801380253281E-2</v>
      </c>
      <c r="L132" s="3">
        <v>22.999222222222219</v>
      </c>
      <c r="M132" s="3">
        <v>0.61633333333333329</v>
      </c>
      <c r="N132" s="4">
        <f>Table39[[#This Row],[RN Hours Contract]]/Table39[[#This Row],[RN Hours]]</f>
        <v>2.6798007662094857E-2</v>
      </c>
      <c r="O132" s="3">
        <v>10.733333333333333</v>
      </c>
      <c r="P132" s="3">
        <v>0</v>
      </c>
      <c r="Q132" s="4">
        <f>Table39[[#This Row],[RN Admin Hours Contract]]/Table39[[#This Row],[RN Admin Hours]]</f>
        <v>0</v>
      </c>
      <c r="R132" s="3">
        <v>5.6</v>
      </c>
      <c r="S132" s="3">
        <v>0</v>
      </c>
      <c r="T132" s="4">
        <f>Table39[[#This Row],[RN DON Hours Contract]]/Table39[[#This Row],[RN DON Hours]]</f>
        <v>0</v>
      </c>
      <c r="U132" s="3">
        <f>SUM(Table39[[#This Row],[LPN Hours]], Table39[[#This Row],[LPN Admin Hours]])</f>
        <v>47.155444444444448</v>
      </c>
      <c r="V132" s="3">
        <f>Table39[[#This Row],[LPN Hours Contract]]+Table39[[#This Row],[LPN Admin Hours Contract]]</f>
        <v>1.0583333333333333</v>
      </c>
      <c r="W132" s="4">
        <f t="shared" si="7"/>
        <v>2.2443502458771108E-2</v>
      </c>
      <c r="X132" s="3">
        <v>37.193111111111115</v>
      </c>
      <c r="Y132" s="3">
        <v>1.0583333333333333</v>
      </c>
      <c r="Z132" s="4">
        <f>Table39[[#This Row],[LPN Hours Contract]]/Table39[[#This Row],[LPN Hours]]</f>
        <v>2.8455090249687814E-2</v>
      </c>
      <c r="AA132" s="3">
        <v>9.9623333333333353</v>
      </c>
      <c r="AB132" s="3">
        <v>0</v>
      </c>
      <c r="AC132" s="4">
        <f>Table39[[#This Row],[LPN Admin Hours Contract]]/Table39[[#This Row],[LPN Admin Hours]]</f>
        <v>0</v>
      </c>
      <c r="AD132" s="3">
        <f>SUM(Table39[[#This Row],[CNA Hours]], Table39[[#This Row],[NA in Training Hours]], Table39[[#This Row],[Med Aide/Tech Hours]])</f>
        <v>127.80277777777778</v>
      </c>
      <c r="AE132" s="3">
        <f>SUM(Table39[[#This Row],[CNA Hours Contract]], Table39[[#This Row],[NA in Training Hours Contract]], Table39[[#This Row],[Med Aide/Tech Hours Contract]])</f>
        <v>0.95</v>
      </c>
      <c r="AF132" s="4">
        <f>Table39[[#This Row],[CNA/NA/Med Aide Contract Hours]]/Table39[[#This Row],[Total CNA, NA in Training, Med Aide/Tech Hours]]</f>
        <v>7.4333282618618095E-3</v>
      </c>
      <c r="AG132" s="3">
        <v>79.692111111111117</v>
      </c>
      <c r="AH132" s="3">
        <v>0.95</v>
      </c>
      <c r="AI132" s="4">
        <f>Table39[[#This Row],[CNA Hours Contract]]/Table39[[#This Row],[CNA Hours]]</f>
        <v>1.1920878826706671E-2</v>
      </c>
      <c r="AJ132" s="3">
        <v>34.500333333333323</v>
      </c>
      <c r="AK132" s="3">
        <v>0</v>
      </c>
      <c r="AL132" s="4">
        <f>Table39[[#This Row],[NA in Training Hours Contract]]/Table39[[#This Row],[NA in Training Hours]]</f>
        <v>0</v>
      </c>
      <c r="AM132" s="3">
        <v>13.610333333333333</v>
      </c>
      <c r="AN132" s="3">
        <v>0</v>
      </c>
      <c r="AO132" s="4">
        <f>Table39[[#This Row],[Med Aide/Tech Hours Contract]]/Table39[[#This Row],[Med Aide/Tech Hours]]</f>
        <v>0</v>
      </c>
      <c r="AP132" s="1" t="s">
        <v>130</v>
      </c>
      <c r="AQ132" s="1">
        <v>4</v>
      </c>
    </row>
    <row r="133" spans="1:43" x14ac:dyDescent="0.2">
      <c r="A133" s="1" t="s">
        <v>273</v>
      </c>
      <c r="B133" s="1" t="s">
        <v>404</v>
      </c>
      <c r="C133" s="1" t="s">
        <v>578</v>
      </c>
      <c r="D133" s="1" t="s">
        <v>705</v>
      </c>
      <c r="E133" s="3">
        <v>35.977777777777774</v>
      </c>
      <c r="F133" s="3">
        <f t="shared" si="8"/>
        <v>164.72500000000002</v>
      </c>
      <c r="G133" s="3">
        <f>SUM(Table39[[#This Row],[RN Hours Contract (W/ Admin, DON)]], Table39[[#This Row],[LPN Contract Hours (w/ Admin)]], Table39[[#This Row],[CNA/NA/Med Aide Contract Hours]])</f>
        <v>16.041666666666664</v>
      </c>
      <c r="H133" s="4">
        <f>Table39[[#This Row],[Total Contract Hours]]/Table39[[#This Row],[Total Hours Nurse Staffing]]</f>
        <v>9.7384529771841935E-2</v>
      </c>
      <c r="I133" s="3">
        <f>SUM(Table39[[#This Row],[RN Hours]], Table39[[#This Row],[RN Admin Hours]], Table39[[#This Row],[RN DON Hours]])</f>
        <v>12.727777777777778</v>
      </c>
      <c r="J133" s="3">
        <f t="shared" si="6"/>
        <v>1.3027777777777778</v>
      </c>
      <c r="K133" s="4">
        <f>Table39[[#This Row],[RN Hours Contract (W/ Admin, DON)]]/Table39[[#This Row],[RN Hours (w/ Admin, DON)]]</f>
        <v>0.10235704932343954</v>
      </c>
      <c r="L133" s="3">
        <v>9.7055555555555557</v>
      </c>
      <c r="M133" s="3">
        <v>1.3027777777777778</v>
      </c>
      <c r="N133" s="4">
        <f>Table39[[#This Row],[RN Hours Contract]]/Table39[[#This Row],[RN Hours]]</f>
        <v>0.13423010875787064</v>
      </c>
      <c r="O133" s="3">
        <v>0</v>
      </c>
      <c r="P133" s="3">
        <v>0</v>
      </c>
      <c r="Q133" s="4">
        <v>0</v>
      </c>
      <c r="R133" s="3">
        <v>3.0222222222222221</v>
      </c>
      <c r="S133" s="3">
        <v>0</v>
      </c>
      <c r="T133" s="4">
        <f>Table39[[#This Row],[RN DON Hours Contract]]/Table39[[#This Row],[RN DON Hours]]</f>
        <v>0</v>
      </c>
      <c r="U133" s="3">
        <f>SUM(Table39[[#This Row],[LPN Hours]], Table39[[#This Row],[LPN Admin Hours]])</f>
        <v>54.844444444444449</v>
      </c>
      <c r="V133" s="3">
        <f>Table39[[#This Row],[LPN Hours Contract]]+Table39[[#This Row],[LPN Admin Hours Contract]]</f>
        <v>4.5944444444444441</v>
      </c>
      <c r="W133" s="4">
        <f t="shared" si="7"/>
        <v>8.377228525121555E-2</v>
      </c>
      <c r="X133" s="3">
        <v>31.158333333333335</v>
      </c>
      <c r="Y133" s="3">
        <v>4.5944444444444441</v>
      </c>
      <c r="Z133" s="4">
        <f>Table39[[#This Row],[LPN Hours Contract]]/Table39[[#This Row],[LPN Hours]]</f>
        <v>0.14745475617366496</v>
      </c>
      <c r="AA133" s="3">
        <v>23.68611111111111</v>
      </c>
      <c r="AB133" s="3">
        <v>0</v>
      </c>
      <c r="AC133" s="4">
        <f>Table39[[#This Row],[LPN Admin Hours Contract]]/Table39[[#This Row],[LPN Admin Hours]]</f>
        <v>0</v>
      </c>
      <c r="AD133" s="3">
        <f>SUM(Table39[[#This Row],[CNA Hours]], Table39[[#This Row],[NA in Training Hours]], Table39[[#This Row],[Med Aide/Tech Hours]])</f>
        <v>97.152777777777786</v>
      </c>
      <c r="AE133" s="3">
        <f>SUM(Table39[[#This Row],[CNA Hours Contract]], Table39[[#This Row],[NA in Training Hours Contract]], Table39[[#This Row],[Med Aide/Tech Hours Contract]])</f>
        <v>10.144444444444444</v>
      </c>
      <c r="AF133" s="4">
        <f>Table39[[#This Row],[CNA/NA/Med Aide Contract Hours]]/Table39[[#This Row],[Total CNA, NA in Training, Med Aide/Tech Hours]]</f>
        <v>0.10441744102930664</v>
      </c>
      <c r="AG133" s="3">
        <v>91.238888888888894</v>
      </c>
      <c r="AH133" s="3">
        <v>10.144444444444444</v>
      </c>
      <c r="AI133" s="4">
        <f>Table39[[#This Row],[CNA Hours Contract]]/Table39[[#This Row],[CNA Hours]]</f>
        <v>0.11118553248492966</v>
      </c>
      <c r="AJ133" s="3">
        <v>1</v>
      </c>
      <c r="AK133" s="3">
        <v>0</v>
      </c>
      <c r="AL133" s="4">
        <f>Table39[[#This Row],[NA in Training Hours Contract]]/Table39[[#This Row],[NA in Training Hours]]</f>
        <v>0</v>
      </c>
      <c r="AM133" s="3">
        <v>4.9138888888888888</v>
      </c>
      <c r="AN133" s="3">
        <v>0</v>
      </c>
      <c r="AO133" s="4">
        <f>Table39[[#This Row],[Med Aide/Tech Hours Contract]]/Table39[[#This Row],[Med Aide/Tech Hours]]</f>
        <v>0</v>
      </c>
      <c r="AP133" s="1" t="s">
        <v>131</v>
      </c>
      <c r="AQ133" s="1">
        <v>4</v>
      </c>
    </row>
    <row r="134" spans="1:43" x14ac:dyDescent="0.2">
      <c r="A134" s="1" t="s">
        <v>273</v>
      </c>
      <c r="B134" s="1" t="s">
        <v>405</v>
      </c>
      <c r="C134" s="1" t="s">
        <v>655</v>
      </c>
      <c r="D134" s="1" t="s">
        <v>694</v>
      </c>
      <c r="E134" s="3">
        <v>76.311111111111117</v>
      </c>
      <c r="F134" s="3">
        <f t="shared" si="8"/>
        <v>282.14355555555557</v>
      </c>
      <c r="G134" s="3">
        <f>SUM(Table39[[#This Row],[RN Hours Contract (W/ Admin, DON)]], Table39[[#This Row],[LPN Contract Hours (w/ Admin)]], Table39[[#This Row],[CNA/NA/Med Aide Contract Hours]])</f>
        <v>32.230777777777774</v>
      </c>
      <c r="H134" s="4">
        <f>Table39[[#This Row],[Total Contract Hours]]/Table39[[#This Row],[Total Hours Nurse Staffing]]</f>
        <v>0.11423538529637393</v>
      </c>
      <c r="I134" s="3">
        <f>SUM(Table39[[#This Row],[RN Hours]], Table39[[#This Row],[RN Admin Hours]], Table39[[#This Row],[RN DON Hours]])</f>
        <v>32.425222222222224</v>
      </c>
      <c r="J134" s="3">
        <f t="shared" si="6"/>
        <v>1.6963333333333335</v>
      </c>
      <c r="K134" s="4">
        <f>Table39[[#This Row],[RN Hours Contract (W/ Admin, DON)]]/Table39[[#This Row],[RN Hours (w/ Admin, DON)]]</f>
        <v>5.2315241564351481E-2</v>
      </c>
      <c r="L134" s="3">
        <v>14.924444444444445</v>
      </c>
      <c r="M134" s="3">
        <v>1.6963333333333335</v>
      </c>
      <c r="N134" s="4">
        <f>Table39[[#This Row],[RN Hours Contract]]/Table39[[#This Row],[RN Hours]]</f>
        <v>0.11366140559857059</v>
      </c>
      <c r="O134" s="3">
        <v>11.795222222222224</v>
      </c>
      <c r="P134" s="3">
        <v>0</v>
      </c>
      <c r="Q134" s="4">
        <f>Table39[[#This Row],[RN Admin Hours Contract]]/Table39[[#This Row],[RN Admin Hours]]</f>
        <v>0</v>
      </c>
      <c r="R134" s="3">
        <v>5.7055555555555557</v>
      </c>
      <c r="S134" s="3">
        <v>0</v>
      </c>
      <c r="T134" s="4">
        <f>Table39[[#This Row],[RN DON Hours Contract]]/Table39[[#This Row],[RN DON Hours]]</f>
        <v>0</v>
      </c>
      <c r="U134" s="3">
        <f>SUM(Table39[[#This Row],[LPN Hours]], Table39[[#This Row],[LPN Admin Hours]])</f>
        <v>99.695222222222228</v>
      </c>
      <c r="V134" s="3">
        <f>Table39[[#This Row],[LPN Hours Contract]]+Table39[[#This Row],[LPN Admin Hours Contract]]</f>
        <v>8.5238888888888891</v>
      </c>
      <c r="W134" s="4">
        <f t="shared" si="7"/>
        <v>8.5499472280517172E-2</v>
      </c>
      <c r="X134" s="3">
        <v>89.587222222222223</v>
      </c>
      <c r="Y134" s="3">
        <v>8.5238888888888891</v>
      </c>
      <c r="Z134" s="4">
        <f>Table39[[#This Row],[LPN Hours Contract]]/Table39[[#This Row],[LPN Hours]]</f>
        <v>9.5146257216740984E-2</v>
      </c>
      <c r="AA134" s="3">
        <v>10.108000000000002</v>
      </c>
      <c r="AB134" s="3">
        <v>0</v>
      </c>
      <c r="AC134" s="4">
        <f>Table39[[#This Row],[LPN Admin Hours Contract]]/Table39[[#This Row],[LPN Admin Hours]]</f>
        <v>0</v>
      </c>
      <c r="AD134" s="3">
        <f>SUM(Table39[[#This Row],[CNA Hours]], Table39[[#This Row],[NA in Training Hours]], Table39[[#This Row],[Med Aide/Tech Hours]])</f>
        <v>150.02311111111112</v>
      </c>
      <c r="AE134" s="3">
        <f>SUM(Table39[[#This Row],[CNA Hours Contract]], Table39[[#This Row],[NA in Training Hours Contract]], Table39[[#This Row],[Med Aide/Tech Hours Contract]])</f>
        <v>22.010555555555555</v>
      </c>
      <c r="AF134" s="4">
        <f>Table39[[#This Row],[CNA/NA/Med Aide Contract Hours]]/Table39[[#This Row],[Total CNA, NA in Training, Med Aide/Tech Hours]]</f>
        <v>0.1467144321467507</v>
      </c>
      <c r="AG134" s="3">
        <v>144.60733333333334</v>
      </c>
      <c r="AH134" s="3">
        <v>21.282777777777778</v>
      </c>
      <c r="AI134" s="4">
        <f>Table39[[#This Row],[CNA Hours Contract]]/Table39[[#This Row],[CNA Hours]]</f>
        <v>0.14717633806799407</v>
      </c>
      <c r="AJ134" s="3">
        <v>0</v>
      </c>
      <c r="AK134" s="3">
        <v>0</v>
      </c>
      <c r="AL134" s="4">
        <v>0</v>
      </c>
      <c r="AM134" s="3">
        <v>5.4157777777777776</v>
      </c>
      <c r="AN134" s="3">
        <v>0.72777777777777775</v>
      </c>
      <c r="AO134" s="4">
        <f>Table39[[#This Row],[Med Aide/Tech Hours Contract]]/Table39[[#This Row],[Med Aide/Tech Hours]]</f>
        <v>0.13438102663001109</v>
      </c>
      <c r="AP134" s="1" t="s">
        <v>132</v>
      </c>
      <c r="AQ134" s="1">
        <v>4</v>
      </c>
    </row>
    <row r="135" spans="1:43" x14ac:dyDescent="0.2">
      <c r="A135" s="1" t="s">
        <v>273</v>
      </c>
      <c r="B135" s="1" t="s">
        <v>406</v>
      </c>
      <c r="C135" s="1" t="s">
        <v>547</v>
      </c>
      <c r="D135" s="1" t="s">
        <v>716</v>
      </c>
      <c r="E135" s="3">
        <v>58.022222222222226</v>
      </c>
      <c r="F135" s="3">
        <f t="shared" si="8"/>
        <v>182.2741111111111</v>
      </c>
      <c r="G135" s="3">
        <f>SUM(Table39[[#This Row],[RN Hours Contract (W/ Admin, DON)]], Table39[[#This Row],[LPN Contract Hours (w/ Admin)]], Table39[[#This Row],[CNA/NA/Med Aide Contract Hours]])</f>
        <v>1.3963333333333334</v>
      </c>
      <c r="H135" s="4">
        <f>Table39[[#This Row],[Total Contract Hours]]/Table39[[#This Row],[Total Hours Nurse Staffing]]</f>
        <v>7.6606234688049203E-3</v>
      </c>
      <c r="I135" s="3">
        <f>SUM(Table39[[#This Row],[RN Hours]], Table39[[#This Row],[RN Admin Hours]], Table39[[#This Row],[RN DON Hours]])</f>
        <v>26.247888888888887</v>
      </c>
      <c r="J135" s="3">
        <f t="shared" si="6"/>
        <v>0.44166666666666665</v>
      </c>
      <c r="K135" s="4">
        <f>Table39[[#This Row],[RN Hours Contract (W/ Admin, DON)]]/Table39[[#This Row],[RN Hours (w/ Admin, DON)]]</f>
        <v>1.6826750087837752E-2</v>
      </c>
      <c r="L135" s="3">
        <v>9.2145555555555543</v>
      </c>
      <c r="M135" s="3">
        <v>0.44166666666666665</v>
      </c>
      <c r="N135" s="4">
        <f>Table39[[#This Row],[RN Hours Contract]]/Table39[[#This Row],[RN Hours]]</f>
        <v>4.7931412861294334E-2</v>
      </c>
      <c r="O135" s="3">
        <v>11.877777777777778</v>
      </c>
      <c r="P135" s="3">
        <v>0</v>
      </c>
      <c r="Q135" s="4">
        <f>Table39[[#This Row],[RN Admin Hours Contract]]/Table39[[#This Row],[RN Admin Hours]]</f>
        <v>0</v>
      </c>
      <c r="R135" s="3">
        <v>5.1555555555555559</v>
      </c>
      <c r="S135" s="3">
        <v>0</v>
      </c>
      <c r="T135" s="4">
        <f>Table39[[#This Row],[RN DON Hours Contract]]/Table39[[#This Row],[RN DON Hours]]</f>
        <v>0</v>
      </c>
      <c r="U135" s="3">
        <f>SUM(Table39[[#This Row],[LPN Hours]], Table39[[#This Row],[LPN Admin Hours]])</f>
        <v>31.851777777777777</v>
      </c>
      <c r="V135" s="3">
        <f>Table39[[#This Row],[LPN Hours Contract]]+Table39[[#This Row],[LPN Admin Hours Contract]]</f>
        <v>0</v>
      </c>
      <c r="W135" s="4">
        <f t="shared" si="7"/>
        <v>0</v>
      </c>
      <c r="X135" s="3">
        <v>31.851777777777777</v>
      </c>
      <c r="Y135" s="3">
        <v>0</v>
      </c>
      <c r="Z135" s="4">
        <f>Table39[[#This Row],[LPN Hours Contract]]/Table39[[#This Row],[LPN Hours]]</f>
        <v>0</v>
      </c>
      <c r="AA135" s="3">
        <v>0</v>
      </c>
      <c r="AB135" s="3">
        <v>0</v>
      </c>
      <c r="AC135" s="4">
        <v>0</v>
      </c>
      <c r="AD135" s="3">
        <f>SUM(Table39[[#This Row],[CNA Hours]], Table39[[#This Row],[NA in Training Hours]], Table39[[#This Row],[Med Aide/Tech Hours]])</f>
        <v>124.17444444444445</v>
      </c>
      <c r="AE135" s="3">
        <f>SUM(Table39[[#This Row],[CNA Hours Contract]], Table39[[#This Row],[NA in Training Hours Contract]], Table39[[#This Row],[Med Aide/Tech Hours Contract]])</f>
        <v>0.95466666666666677</v>
      </c>
      <c r="AF135" s="4">
        <f>Table39[[#This Row],[CNA/NA/Med Aide Contract Hours]]/Table39[[#This Row],[Total CNA, NA in Training, Med Aide/Tech Hours]]</f>
        <v>7.6881090222536402E-3</v>
      </c>
      <c r="AG135" s="3">
        <v>112.34744444444445</v>
      </c>
      <c r="AH135" s="3">
        <v>0.35555555555555557</v>
      </c>
      <c r="AI135" s="4">
        <f>Table39[[#This Row],[CNA Hours Contract]]/Table39[[#This Row],[CNA Hours]]</f>
        <v>3.1647854324926544E-3</v>
      </c>
      <c r="AJ135" s="3">
        <v>11.826999999999998</v>
      </c>
      <c r="AK135" s="3">
        <v>0.59911111111111115</v>
      </c>
      <c r="AL135" s="4">
        <f>Table39[[#This Row],[NA in Training Hours Contract]]/Table39[[#This Row],[NA in Training Hours]]</f>
        <v>5.0656219760810958E-2</v>
      </c>
      <c r="AM135" s="3">
        <v>0</v>
      </c>
      <c r="AN135" s="3">
        <v>0</v>
      </c>
      <c r="AO135" s="4">
        <v>0</v>
      </c>
      <c r="AP135" s="1" t="s">
        <v>133</v>
      </c>
      <c r="AQ135" s="1">
        <v>4</v>
      </c>
    </row>
    <row r="136" spans="1:43" x14ac:dyDescent="0.2">
      <c r="A136" s="1" t="s">
        <v>273</v>
      </c>
      <c r="B136" s="1" t="s">
        <v>407</v>
      </c>
      <c r="C136" s="1" t="s">
        <v>656</v>
      </c>
      <c r="D136" s="1" t="s">
        <v>740</v>
      </c>
      <c r="E136" s="3">
        <v>69.86666666666666</v>
      </c>
      <c r="F136" s="3">
        <f t="shared" si="8"/>
        <v>345.85277777777776</v>
      </c>
      <c r="G136" s="3">
        <f>SUM(Table39[[#This Row],[RN Hours Contract (W/ Admin, DON)]], Table39[[#This Row],[LPN Contract Hours (w/ Admin)]], Table39[[#This Row],[CNA/NA/Med Aide Contract Hours]])</f>
        <v>0</v>
      </c>
      <c r="H136" s="4">
        <f>Table39[[#This Row],[Total Contract Hours]]/Table39[[#This Row],[Total Hours Nurse Staffing]]</f>
        <v>0</v>
      </c>
      <c r="I136" s="3">
        <f>SUM(Table39[[#This Row],[RN Hours]], Table39[[#This Row],[RN Admin Hours]], Table39[[#This Row],[RN DON Hours]])</f>
        <v>26.844444444444441</v>
      </c>
      <c r="J136" s="3">
        <f t="shared" si="6"/>
        <v>0</v>
      </c>
      <c r="K136" s="4">
        <f>Table39[[#This Row],[RN Hours Contract (W/ Admin, DON)]]/Table39[[#This Row],[RN Hours (w/ Admin, DON)]]</f>
        <v>0</v>
      </c>
      <c r="L136" s="3">
        <v>14.625</v>
      </c>
      <c r="M136" s="3">
        <v>0</v>
      </c>
      <c r="N136" s="4">
        <f>Table39[[#This Row],[RN Hours Contract]]/Table39[[#This Row],[RN Hours]]</f>
        <v>0</v>
      </c>
      <c r="O136" s="3">
        <v>6.708333333333333</v>
      </c>
      <c r="P136" s="3">
        <v>0</v>
      </c>
      <c r="Q136" s="4">
        <f>Table39[[#This Row],[RN Admin Hours Contract]]/Table39[[#This Row],[RN Admin Hours]]</f>
        <v>0</v>
      </c>
      <c r="R136" s="3">
        <v>5.5111111111111111</v>
      </c>
      <c r="S136" s="3">
        <v>0</v>
      </c>
      <c r="T136" s="4">
        <f>Table39[[#This Row],[RN DON Hours Contract]]/Table39[[#This Row],[RN DON Hours]]</f>
        <v>0</v>
      </c>
      <c r="U136" s="3">
        <f>SUM(Table39[[#This Row],[LPN Hours]], Table39[[#This Row],[LPN Admin Hours]])</f>
        <v>70.775000000000006</v>
      </c>
      <c r="V136" s="3">
        <f>Table39[[#This Row],[LPN Hours Contract]]+Table39[[#This Row],[LPN Admin Hours Contract]]</f>
        <v>0</v>
      </c>
      <c r="W136" s="4">
        <f t="shared" si="7"/>
        <v>0</v>
      </c>
      <c r="X136" s="3">
        <v>55.697222222222223</v>
      </c>
      <c r="Y136" s="3">
        <v>0</v>
      </c>
      <c r="Z136" s="4">
        <f>Table39[[#This Row],[LPN Hours Contract]]/Table39[[#This Row],[LPN Hours]]</f>
        <v>0</v>
      </c>
      <c r="AA136" s="3">
        <v>15.077777777777778</v>
      </c>
      <c r="AB136" s="3">
        <v>0</v>
      </c>
      <c r="AC136" s="4">
        <f>Table39[[#This Row],[LPN Admin Hours Contract]]/Table39[[#This Row],[LPN Admin Hours]]</f>
        <v>0</v>
      </c>
      <c r="AD136" s="3">
        <f>SUM(Table39[[#This Row],[CNA Hours]], Table39[[#This Row],[NA in Training Hours]], Table39[[#This Row],[Med Aide/Tech Hours]])</f>
        <v>248.23333333333335</v>
      </c>
      <c r="AE136" s="3">
        <f>SUM(Table39[[#This Row],[CNA Hours Contract]], Table39[[#This Row],[NA in Training Hours Contract]], Table39[[#This Row],[Med Aide/Tech Hours Contract]])</f>
        <v>0</v>
      </c>
      <c r="AF136" s="4">
        <f>Table39[[#This Row],[CNA/NA/Med Aide Contract Hours]]/Table39[[#This Row],[Total CNA, NA in Training, Med Aide/Tech Hours]]</f>
        <v>0</v>
      </c>
      <c r="AG136" s="3">
        <v>171.0888888888889</v>
      </c>
      <c r="AH136" s="3">
        <v>0</v>
      </c>
      <c r="AI136" s="4">
        <f>Table39[[#This Row],[CNA Hours Contract]]/Table39[[#This Row],[CNA Hours]]</f>
        <v>0</v>
      </c>
      <c r="AJ136" s="3">
        <v>22.113888888888887</v>
      </c>
      <c r="AK136" s="3">
        <v>0</v>
      </c>
      <c r="AL136" s="4">
        <f>Table39[[#This Row],[NA in Training Hours Contract]]/Table39[[#This Row],[NA in Training Hours]]</f>
        <v>0</v>
      </c>
      <c r="AM136" s="3">
        <v>55.030555555555559</v>
      </c>
      <c r="AN136" s="3">
        <v>0</v>
      </c>
      <c r="AO136" s="4">
        <f>Table39[[#This Row],[Med Aide/Tech Hours Contract]]/Table39[[#This Row],[Med Aide/Tech Hours]]</f>
        <v>0</v>
      </c>
      <c r="AP136" s="1" t="s">
        <v>134</v>
      </c>
      <c r="AQ136" s="1">
        <v>4</v>
      </c>
    </row>
    <row r="137" spans="1:43" x14ac:dyDescent="0.2">
      <c r="A137" s="1" t="s">
        <v>273</v>
      </c>
      <c r="B137" s="1" t="s">
        <v>408</v>
      </c>
      <c r="C137" s="1" t="s">
        <v>605</v>
      </c>
      <c r="D137" s="1" t="s">
        <v>764</v>
      </c>
      <c r="E137" s="3">
        <v>46.711111111111109</v>
      </c>
      <c r="F137" s="3">
        <f t="shared" si="8"/>
        <v>163.88055555555553</v>
      </c>
      <c r="G137" s="3">
        <f>SUM(Table39[[#This Row],[RN Hours Contract (W/ Admin, DON)]], Table39[[#This Row],[LPN Contract Hours (w/ Admin)]], Table39[[#This Row],[CNA/NA/Med Aide Contract Hours]])</f>
        <v>3.588888888888889</v>
      </c>
      <c r="H137" s="4">
        <f>Table39[[#This Row],[Total Contract Hours]]/Table39[[#This Row],[Total Hours Nurse Staffing]]</f>
        <v>2.1899418614505825E-2</v>
      </c>
      <c r="I137" s="3">
        <f>SUM(Table39[[#This Row],[RN Hours]], Table39[[#This Row],[RN Admin Hours]], Table39[[#This Row],[RN DON Hours]])</f>
        <v>26.516666666666666</v>
      </c>
      <c r="J137" s="3">
        <f t="shared" si="6"/>
        <v>0</v>
      </c>
      <c r="K137" s="4">
        <f>Table39[[#This Row],[RN Hours Contract (W/ Admin, DON)]]/Table39[[#This Row],[RN Hours (w/ Admin, DON)]]</f>
        <v>0</v>
      </c>
      <c r="L137" s="3">
        <v>11.844444444444445</v>
      </c>
      <c r="M137" s="3">
        <v>0</v>
      </c>
      <c r="N137" s="4">
        <f>Table39[[#This Row],[RN Hours Contract]]/Table39[[#This Row],[RN Hours]]</f>
        <v>0</v>
      </c>
      <c r="O137" s="3">
        <v>8.8055555555555554</v>
      </c>
      <c r="P137" s="3">
        <v>0</v>
      </c>
      <c r="Q137" s="4">
        <f>Table39[[#This Row],[RN Admin Hours Contract]]/Table39[[#This Row],[RN Admin Hours]]</f>
        <v>0</v>
      </c>
      <c r="R137" s="3">
        <v>5.8666666666666663</v>
      </c>
      <c r="S137" s="3">
        <v>0</v>
      </c>
      <c r="T137" s="4">
        <f>Table39[[#This Row],[RN DON Hours Contract]]/Table39[[#This Row],[RN DON Hours]]</f>
        <v>0</v>
      </c>
      <c r="U137" s="3">
        <f>SUM(Table39[[#This Row],[LPN Hours]], Table39[[#This Row],[LPN Admin Hours]])</f>
        <v>36.983333333333334</v>
      </c>
      <c r="V137" s="3">
        <f>Table39[[#This Row],[LPN Hours Contract]]+Table39[[#This Row],[LPN Admin Hours Contract]]</f>
        <v>0</v>
      </c>
      <c r="W137" s="4">
        <f t="shared" si="7"/>
        <v>0</v>
      </c>
      <c r="X137" s="3">
        <v>36.983333333333334</v>
      </c>
      <c r="Y137" s="3">
        <v>0</v>
      </c>
      <c r="Z137" s="4">
        <f>Table39[[#This Row],[LPN Hours Contract]]/Table39[[#This Row],[LPN Hours]]</f>
        <v>0</v>
      </c>
      <c r="AA137" s="3">
        <v>0</v>
      </c>
      <c r="AB137" s="3">
        <v>0</v>
      </c>
      <c r="AC137" s="4">
        <v>0</v>
      </c>
      <c r="AD137" s="3">
        <f>SUM(Table39[[#This Row],[CNA Hours]], Table39[[#This Row],[NA in Training Hours]], Table39[[#This Row],[Med Aide/Tech Hours]])</f>
        <v>100.38055555555555</v>
      </c>
      <c r="AE137" s="3">
        <f>SUM(Table39[[#This Row],[CNA Hours Contract]], Table39[[#This Row],[NA in Training Hours Contract]], Table39[[#This Row],[Med Aide/Tech Hours Contract]])</f>
        <v>3.588888888888889</v>
      </c>
      <c r="AF137" s="4">
        <f>Table39[[#This Row],[CNA/NA/Med Aide Contract Hours]]/Table39[[#This Row],[Total CNA, NA in Training, Med Aide/Tech Hours]]</f>
        <v>3.5752829509920585E-2</v>
      </c>
      <c r="AG137" s="3">
        <v>77.24166666666666</v>
      </c>
      <c r="AH137" s="3">
        <v>3.0055555555555555</v>
      </c>
      <c r="AI137" s="4">
        <f>Table39[[#This Row],[CNA Hours Contract]]/Table39[[#This Row],[CNA Hours]]</f>
        <v>3.8911065559031899E-2</v>
      </c>
      <c r="AJ137" s="3">
        <v>5.947222222222222</v>
      </c>
      <c r="AK137" s="3">
        <v>0.58333333333333337</v>
      </c>
      <c r="AL137" s="4">
        <f>Table39[[#This Row],[NA in Training Hours Contract]]/Table39[[#This Row],[NA in Training Hours]]</f>
        <v>9.8085007006071936E-2</v>
      </c>
      <c r="AM137" s="3">
        <v>17.191666666666666</v>
      </c>
      <c r="AN137" s="3">
        <v>0</v>
      </c>
      <c r="AO137" s="4">
        <f>Table39[[#This Row],[Med Aide/Tech Hours Contract]]/Table39[[#This Row],[Med Aide/Tech Hours]]</f>
        <v>0</v>
      </c>
      <c r="AP137" s="1" t="s">
        <v>135</v>
      </c>
      <c r="AQ137" s="1">
        <v>4</v>
      </c>
    </row>
    <row r="138" spans="1:43" x14ac:dyDescent="0.2">
      <c r="A138" s="1" t="s">
        <v>273</v>
      </c>
      <c r="B138" s="1" t="s">
        <v>409</v>
      </c>
      <c r="C138" s="1" t="s">
        <v>557</v>
      </c>
      <c r="D138" s="1" t="s">
        <v>791</v>
      </c>
      <c r="E138" s="3">
        <v>65.766666666666666</v>
      </c>
      <c r="F138" s="3">
        <f t="shared" si="8"/>
        <v>291.38855555555551</v>
      </c>
      <c r="G138" s="3">
        <f>SUM(Table39[[#This Row],[RN Hours Contract (W/ Admin, DON)]], Table39[[#This Row],[LPN Contract Hours (w/ Admin)]], Table39[[#This Row],[CNA/NA/Med Aide Contract Hours]])</f>
        <v>0</v>
      </c>
      <c r="H138" s="4">
        <f>Table39[[#This Row],[Total Contract Hours]]/Table39[[#This Row],[Total Hours Nurse Staffing]]</f>
        <v>0</v>
      </c>
      <c r="I138" s="3">
        <f>SUM(Table39[[#This Row],[RN Hours]], Table39[[#This Row],[RN Admin Hours]], Table39[[#This Row],[RN DON Hours]])</f>
        <v>63.30244444444444</v>
      </c>
      <c r="J138" s="3">
        <f t="shared" si="6"/>
        <v>0</v>
      </c>
      <c r="K138" s="4">
        <f>Table39[[#This Row],[RN Hours Contract (W/ Admin, DON)]]/Table39[[#This Row],[RN Hours (w/ Admin, DON)]]</f>
        <v>0</v>
      </c>
      <c r="L138" s="3">
        <v>39.027444444444441</v>
      </c>
      <c r="M138" s="3">
        <v>0</v>
      </c>
      <c r="N138" s="4">
        <f>Table39[[#This Row],[RN Hours Contract]]/Table39[[#This Row],[RN Hours]]</f>
        <v>0</v>
      </c>
      <c r="O138" s="3">
        <v>18.675000000000001</v>
      </c>
      <c r="P138" s="3">
        <v>0</v>
      </c>
      <c r="Q138" s="4">
        <f>Table39[[#This Row],[RN Admin Hours Contract]]/Table39[[#This Row],[RN Admin Hours]]</f>
        <v>0</v>
      </c>
      <c r="R138" s="3">
        <v>5.6</v>
      </c>
      <c r="S138" s="3">
        <v>0</v>
      </c>
      <c r="T138" s="4">
        <f>Table39[[#This Row],[RN DON Hours Contract]]/Table39[[#This Row],[RN DON Hours]]</f>
        <v>0</v>
      </c>
      <c r="U138" s="3">
        <f>SUM(Table39[[#This Row],[LPN Hours]], Table39[[#This Row],[LPN Admin Hours]])</f>
        <v>60.677777777777777</v>
      </c>
      <c r="V138" s="3">
        <f>Table39[[#This Row],[LPN Hours Contract]]+Table39[[#This Row],[LPN Admin Hours Contract]]</f>
        <v>0</v>
      </c>
      <c r="W138" s="4">
        <f t="shared" si="7"/>
        <v>0</v>
      </c>
      <c r="X138" s="3">
        <v>60.677777777777777</v>
      </c>
      <c r="Y138" s="3">
        <v>0</v>
      </c>
      <c r="Z138" s="4">
        <f>Table39[[#This Row],[LPN Hours Contract]]/Table39[[#This Row],[LPN Hours]]</f>
        <v>0</v>
      </c>
      <c r="AA138" s="3">
        <v>0</v>
      </c>
      <c r="AB138" s="3">
        <v>0</v>
      </c>
      <c r="AC138" s="4">
        <v>0</v>
      </c>
      <c r="AD138" s="3">
        <f>SUM(Table39[[#This Row],[CNA Hours]], Table39[[#This Row],[NA in Training Hours]], Table39[[#This Row],[Med Aide/Tech Hours]])</f>
        <v>167.40833333333333</v>
      </c>
      <c r="AE138" s="3">
        <f>SUM(Table39[[#This Row],[CNA Hours Contract]], Table39[[#This Row],[NA in Training Hours Contract]], Table39[[#This Row],[Med Aide/Tech Hours Contract]])</f>
        <v>0</v>
      </c>
      <c r="AF138" s="4">
        <f>Table39[[#This Row],[CNA/NA/Med Aide Contract Hours]]/Table39[[#This Row],[Total CNA, NA in Training, Med Aide/Tech Hours]]</f>
        <v>0</v>
      </c>
      <c r="AG138" s="3">
        <v>158.55277777777778</v>
      </c>
      <c r="AH138" s="3">
        <v>0</v>
      </c>
      <c r="AI138" s="4">
        <f>Table39[[#This Row],[CNA Hours Contract]]/Table39[[#This Row],[CNA Hours]]</f>
        <v>0</v>
      </c>
      <c r="AJ138" s="3">
        <v>0</v>
      </c>
      <c r="AK138" s="3">
        <v>0</v>
      </c>
      <c r="AL138" s="4">
        <v>0</v>
      </c>
      <c r="AM138" s="3">
        <v>8.8555555555555561</v>
      </c>
      <c r="AN138" s="3">
        <v>0</v>
      </c>
      <c r="AO138" s="4">
        <f>Table39[[#This Row],[Med Aide/Tech Hours Contract]]/Table39[[#This Row],[Med Aide/Tech Hours]]</f>
        <v>0</v>
      </c>
      <c r="AP138" s="1" t="s">
        <v>136</v>
      </c>
      <c r="AQ138" s="1">
        <v>4</v>
      </c>
    </row>
    <row r="139" spans="1:43" x14ac:dyDescent="0.2">
      <c r="A139" s="1" t="s">
        <v>273</v>
      </c>
      <c r="B139" s="1" t="s">
        <v>410</v>
      </c>
      <c r="C139" s="1" t="s">
        <v>593</v>
      </c>
      <c r="D139" s="1" t="s">
        <v>698</v>
      </c>
      <c r="E139" s="3">
        <v>44.488888888888887</v>
      </c>
      <c r="F139" s="3">
        <f t="shared" si="8"/>
        <v>155.68477777777778</v>
      </c>
      <c r="G139" s="3">
        <f>SUM(Table39[[#This Row],[RN Hours Contract (W/ Admin, DON)]], Table39[[#This Row],[LPN Contract Hours (w/ Admin)]], Table39[[#This Row],[CNA/NA/Med Aide Contract Hours]])</f>
        <v>0.62222222222222223</v>
      </c>
      <c r="H139" s="4">
        <f>Table39[[#This Row],[Total Contract Hours]]/Table39[[#This Row],[Total Hours Nurse Staffing]]</f>
        <v>3.9966799009108862E-3</v>
      </c>
      <c r="I139" s="3">
        <f>SUM(Table39[[#This Row],[RN Hours]], Table39[[#This Row],[RN Admin Hours]], Table39[[#This Row],[RN DON Hours]])</f>
        <v>30.662333333333336</v>
      </c>
      <c r="J139" s="3">
        <f t="shared" si="6"/>
        <v>0.35555555555555557</v>
      </c>
      <c r="K139" s="4">
        <f>Table39[[#This Row],[RN Hours Contract (W/ Admin, DON)]]/Table39[[#This Row],[RN Hours (w/ Admin, DON)]]</f>
        <v>1.1595841441363091E-2</v>
      </c>
      <c r="L139" s="3">
        <v>15.762333333333332</v>
      </c>
      <c r="M139" s="3">
        <v>0.35555555555555557</v>
      </c>
      <c r="N139" s="4">
        <f>Table39[[#This Row],[RN Hours Contract]]/Table39[[#This Row],[RN Hours]]</f>
        <v>2.255729199709575E-2</v>
      </c>
      <c r="O139" s="3">
        <v>9.3000000000000007</v>
      </c>
      <c r="P139" s="3">
        <v>0</v>
      </c>
      <c r="Q139" s="4">
        <f>Table39[[#This Row],[RN Admin Hours Contract]]/Table39[[#This Row],[RN Admin Hours]]</f>
        <v>0</v>
      </c>
      <c r="R139" s="3">
        <v>5.6</v>
      </c>
      <c r="S139" s="3">
        <v>0</v>
      </c>
      <c r="T139" s="4">
        <f>Table39[[#This Row],[RN DON Hours Contract]]/Table39[[#This Row],[RN DON Hours]]</f>
        <v>0</v>
      </c>
      <c r="U139" s="3">
        <f>SUM(Table39[[#This Row],[LPN Hours]], Table39[[#This Row],[LPN Admin Hours]])</f>
        <v>30.608666666666664</v>
      </c>
      <c r="V139" s="3">
        <f>Table39[[#This Row],[LPN Hours Contract]]+Table39[[#This Row],[LPN Admin Hours Contract]]</f>
        <v>0.26666666666666666</v>
      </c>
      <c r="W139" s="4">
        <f t="shared" si="7"/>
        <v>8.7121294622438099E-3</v>
      </c>
      <c r="X139" s="3">
        <v>25.784444444444443</v>
      </c>
      <c r="Y139" s="3">
        <v>0.26666666666666666</v>
      </c>
      <c r="Z139" s="4">
        <f>Table39[[#This Row],[LPN Hours Contract]]/Table39[[#This Row],[LPN Hours]]</f>
        <v>1.0342152891493581E-2</v>
      </c>
      <c r="AA139" s="3">
        <v>4.8242222222222217</v>
      </c>
      <c r="AB139" s="3">
        <v>0</v>
      </c>
      <c r="AC139" s="4">
        <f>Table39[[#This Row],[LPN Admin Hours Contract]]/Table39[[#This Row],[LPN Admin Hours]]</f>
        <v>0</v>
      </c>
      <c r="AD139" s="3">
        <f>SUM(Table39[[#This Row],[CNA Hours]], Table39[[#This Row],[NA in Training Hours]], Table39[[#This Row],[Med Aide/Tech Hours]])</f>
        <v>94.413777777777781</v>
      </c>
      <c r="AE139" s="3">
        <f>SUM(Table39[[#This Row],[CNA Hours Contract]], Table39[[#This Row],[NA in Training Hours Contract]], Table39[[#This Row],[Med Aide/Tech Hours Contract]])</f>
        <v>0</v>
      </c>
      <c r="AF139" s="4">
        <f>Table39[[#This Row],[CNA/NA/Med Aide Contract Hours]]/Table39[[#This Row],[Total CNA, NA in Training, Med Aide/Tech Hours]]</f>
        <v>0</v>
      </c>
      <c r="AG139" s="3">
        <v>86.934888888888892</v>
      </c>
      <c r="AH139" s="3">
        <v>0</v>
      </c>
      <c r="AI139" s="4">
        <f>Table39[[#This Row],[CNA Hours Contract]]/Table39[[#This Row],[CNA Hours]]</f>
        <v>0</v>
      </c>
      <c r="AJ139" s="3">
        <v>0</v>
      </c>
      <c r="AK139" s="3">
        <v>0</v>
      </c>
      <c r="AL139" s="4">
        <v>0</v>
      </c>
      <c r="AM139" s="3">
        <v>7.4788888888888891</v>
      </c>
      <c r="AN139" s="3">
        <v>0</v>
      </c>
      <c r="AO139" s="4">
        <f>Table39[[#This Row],[Med Aide/Tech Hours Contract]]/Table39[[#This Row],[Med Aide/Tech Hours]]</f>
        <v>0</v>
      </c>
      <c r="AP139" s="1" t="s">
        <v>137</v>
      </c>
      <c r="AQ139" s="1">
        <v>4</v>
      </c>
    </row>
    <row r="140" spans="1:43" x14ac:dyDescent="0.2">
      <c r="A140" s="1" t="s">
        <v>273</v>
      </c>
      <c r="B140" s="1" t="s">
        <v>411</v>
      </c>
      <c r="C140" s="1" t="s">
        <v>552</v>
      </c>
      <c r="D140" s="1" t="s">
        <v>749</v>
      </c>
      <c r="E140" s="3">
        <v>84.188888888888883</v>
      </c>
      <c r="F140" s="3">
        <f t="shared" si="8"/>
        <v>329.7307777777778</v>
      </c>
      <c r="G140" s="3">
        <f>SUM(Table39[[#This Row],[RN Hours Contract (W/ Admin, DON)]], Table39[[#This Row],[LPN Contract Hours (w/ Admin)]], Table39[[#This Row],[CNA/NA/Med Aide Contract Hours]])</f>
        <v>2.2222222222222223E-2</v>
      </c>
      <c r="H140" s="4">
        <f>Table39[[#This Row],[Total Contract Hours]]/Table39[[#This Row],[Total Hours Nurse Staffing]]</f>
        <v>6.739504990097982E-5</v>
      </c>
      <c r="I140" s="3">
        <f>SUM(Table39[[#This Row],[RN Hours]], Table39[[#This Row],[RN Admin Hours]], Table39[[#This Row],[RN DON Hours]])</f>
        <v>80.576444444444419</v>
      </c>
      <c r="J140" s="3">
        <f t="shared" si="6"/>
        <v>2.2222222222222223E-2</v>
      </c>
      <c r="K140" s="4">
        <f>Table39[[#This Row],[RN Hours Contract (W/ Admin, DON)]]/Table39[[#This Row],[RN Hours (w/ Admin, DON)]]</f>
        <v>2.7579055362195746E-4</v>
      </c>
      <c r="L140" s="3">
        <v>50.56144444444444</v>
      </c>
      <c r="M140" s="3">
        <v>2.2222222222222223E-2</v>
      </c>
      <c r="N140" s="4">
        <f>Table39[[#This Row],[RN Hours Contract]]/Table39[[#This Row],[RN Hours]]</f>
        <v>4.3950924397817402E-4</v>
      </c>
      <c r="O140" s="3">
        <v>24.326111111111103</v>
      </c>
      <c r="P140" s="3">
        <v>0</v>
      </c>
      <c r="Q140" s="4">
        <f>Table39[[#This Row],[RN Admin Hours Contract]]/Table39[[#This Row],[RN Admin Hours]]</f>
        <v>0</v>
      </c>
      <c r="R140" s="3">
        <v>5.6888888888888891</v>
      </c>
      <c r="S140" s="3">
        <v>0</v>
      </c>
      <c r="T140" s="4">
        <f>Table39[[#This Row],[RN DON Hours Contract]]/Table39[[#This Row],[RN DON Hours]]</f>
        <v>0</v>
      </c>
      <c r="U140" s="3">
        <f>SUM(Table39[[#This Row],[LPN Hours]], Table39[[#This Row],[LPN Admin Hours]])</f>
        <v>61.354888888888894</v>
      </c>
      <c r="V140" s="3">
        <f>Table39[[#This Row],[LPN Hours Contract]]+Table39[[#This Row],[LPN Admin Hours Contract]]</f>
        <v>0</v>
      </c>
      <c r="W140" s="4">
        <f t="shared" si="7"/>
        <v>0</v>
      </c>
      <c r="X140" s="3">
        <v>51.651111111111113</v>
      </c>
      <c r="Y140" s="3">
        <v>0</v>
      </c>
      <c r="Z140" s="4">
        <f>Table39[[#This Row],[LPN Hours Contract]]/Table39[[#This Row],[LPN Hours]]</f>
        <v>0</v>
      </c>
      <c r="AA140" s="3">
        <v>9.7037777777777805</v>
      </c>
      <c r="AB140" s="3">
        <v>0</v>
      </c>
      <c r="AC140" s="4">
        <f>Table39[[#This Row],[LPN Admin Hours Contract]]/Table39[[#This Row],[LPN Admin Hours]]</f>
        <v>0</v>
      </c>
      <c r="AD140" s="3">
        <f>SUM(Table39[[#This Row],[CNA Hours]], Table39[[#This Row],[NA in Training Hours]], Table39[[#This Row],[Med Aide/Tech Hours]])</f>
        <v>187.79944444444445</v>
      </c>
      <c r="AE140" s="3">
        <f>SUM(Table39[[#This Row],[CNA Hours Contract]], Table39[[#This Row],[NA in Training Hours Contract]], Table39[[#This Row],[Med Aide/Tech Hours Contract]])</f>
        <v>0</v>
      </c>
      <c r="AF140" s="4">
        <f>Table39[[#This Row],[CNA/NA/Med Aide Contract Hours]]/Table39[[#This Row],[Total CNA, NA in Training, Med Aide/Tech Hours]]</f>
        <v>0</v>
      </c>
      <c r="AG140" s="3">
        <v>158.33544444444445</v>
      </c>
      <c r="AH140" s="3">
        <v>0</v>
      </c>
      <c r="AI140" s="4">
        <f>Table39[[#This Row],[CNA Hours Contract]]/Table39[[#This Row],[CNA Hours]]</f>
        <v>0</v>
      </c>
      <c r="AJ140" s="3">
        <v>6.8814444444444458</v>
      </c>
      <c r="AK140" s="3">
        <v>0</v>
      </c>
      <c r="AL140" s="4">
        <f>Table39[[#This Row],[NA in Training Hours Contract]]/Table39[[#This Row],[NA in Training Hours]]</f>
        <v>0</v>
      </c>
      <c r="AM140" s="3">
        <v>22.582555555555555</v>
      </c>
      <c r="AN140" s="3">
        <v>0</v>
      </c>
      <c r="AO140" s="4">
        <f>Table39[[#This Row],[Med Aide/Tech Hours Contract]]/Table39[[#This Row],[Med Aide/Tech Hours]]</f>
        <v>0</v>
      </c>
      <c r="AP140" s="1" t="s">
        <v>138</v>
      </c>
      <c r="AQ140" s="1">
        <v>4</v>
      </c>
    </row>
    <row r="141" spans="1:43" x14ac:dyDescent="0.2">
      <c r="A141" s="1" t="s">
        <v>273</v>
      </c>
      <c r="B141" s="1" t="s">
        <v>412</v>
      </c>
      <c r="C141" s="1" t="s">
        <v>657</v>
      </c>
      <c r="D141" s="1" t="s">
        <v>705</v>
      </c>
      <c r="E141" s="3">
        <v>49.222222222222221</v>
      </c>
      <c r="F141" s="3">
        <f t="shared" si="8"/>
        <v>301.15800000000002</v>
      </c>
      <c r="G141" s="3">
        <f>SUM(Table39[[#This Row],[RN Hours Contract (W/ Admin, DON)]], Table39[[#This Row],[LPN Contract Hours (w/ Admin)]], Table39[[#This Row],[CNA/NA/Med Aide Contract Hours]])</f>
        <v>0</v>
      </c>
      <c r="H141" s="4">
        <f>Table39[[#This Row],[Total Contract Hours]]/Table39[[#This Row],[Total Hours Nurse Staffing]]</f>
        <v>0</v>
      </c>
      <c r="I141" s="3">
        <f>SUM(Table39[[#This Row],[RN Hours]], Table39[[#This Row],[RN Admin Hours]], Table39[[#This Row],[RN DON Hours]])</f>
        <v>30.880333333333333</v>
      </c>
      <c r="J141" s="3">
        <f t="shared" si="6"/>
        <v>0</v>
      </c>
      <c r="K141" s="4">
        <f>Table39[[#This Row],[RN Hours Contract (W/ Admin, DON)]]/Table39[[#This Row],[RN Hours (w/ Admin, DON)]]</f>
        <v>0</v>
      </c>
      <c r="L141" s="3">
        <v>22.416444444444444</v>
      </c>
      <c r="M141" s="3">
        <v>0</v>
      </c>
      <c r="N141" s="4">
        <f>Table39[[#This Row],[RN Hours Contract]]/Table39[[#This Row],[RN Hours]]</f>
        <v>0</v>
      </c>
      <c r="O141" s="3">
        <v>2.2111111111111112</v>
      </c>
      <c r="P141" s="3">
        <v>0</v>
      </c>
      <c r="Q141" s="4">
        <f>Table39[[#This Row],[RN Admin Hours Contract]]/Table39[[#This Row],[RN Admin Hours]]</f>
        <v>0</v>
      </c>
      <c r="R141" s="3">
        <v>6.2527777777777782</v>
      </c>
      <c r="S141" s="3">
        <v>0</v>
      </c>
      <c r="T141" s="4">
        <f>Table39[[#This Row],[RN DON Hours Contract]]/Table39[[#This Row],[RN DON Hours]]</f>
        <v>0</v>
      </c>
      <c r="U141" s="3">
        <f>SUM(Table39[[#This Row],[LPN Hours]], Table39[[#This Row],[LPN Admin Hours]])</f>
        <v>69.791666666666671</v>
      </c>
      <c r="V141" s="3">
        <f>Table39[[#This Row],[LPN Hours Contract]]+Table39[[#This Row],[LPN Admin Hours Contract]]</f>
        <v>0</v>
      </c>
      <c r="W141" s="4">
        <f t="shared" si="7"/>
        <v>0</v>
      </c>
      <c r="X141" s="3">
        <v>54.866666666666667</v>
      </c>
      <c r="Y141" s="3">
        <v>0</v>
      </c>
      <c r="Z141" s="4">
        <f>Table39[[#This Row],[LPN Hours Contract]]/Table39[[#This Row],[LPN Hours]]</f>
        <v>0</v>
      </c>
      <c r="AA141" s="3">
        <v>14.925000000000001</v>
      </c>
      <c r="AB141" s="3">
        <v>0</v>
      </c>
      <c r="AC141" s="4">
        <f>Table39[[#This Row],[LPN Admin Hours Contract]]/Table39[[#This Row],[LPN Admin Hours]]</f>
        <v>0</v>
      </c>
      <c r="AD141" s="3">
        <f>SUM(Table39[[#This Row],[CNA Hours]], Table39[[#This Row],[NA in Training Hours]], Table39[[#This Row],[Med Aide/Tech Hours]])</f>
        <v>200.48599999999999</v>
      </c>
      <c r="AE141" s="3">
        <f>SUM(Table39[[#This Row],[CNA Hours Contract]], Table39[[#This Row],[NA in Training Hours Contract]], Table39[[#This Row],[Med Aide/Tech Hours Contract]])</f>
        <v>0</v>
      </c>
      <c r="AF141" s="4">
        <f>Table39[[#This Row],[CNA/NA/Med Aide Contract Hours]]/Table39[[#This Row],[Total CNA, NA in Training, Med Aide/Tech Hours]]</f>
        <v>0</v>
      </c>
      <c r="AG141" s="3">
        <v>175.71933333333334</v>
      </c>
      <c r="AH141" s="3">
        <v>0</v>
      </c>
      <c r="AI141" s="4">
        <f>Table39[[#This Row],[CNA Hours Contract]]/Table39[[#This Row],[CNA Hours]]</f>
        <v>0</v>
      </c>
      <c r="AJ141" s="3">
        <v>0</v>
      </c>
      <c r="AK141" s="3">
        <v>0</v>
      </c>
      <c r="AL141" s="4">
        <v>0</v>
      </c>
      <c r="AM141" s="3">
        <v>24.766666666666666</v>
      </c>
      <c r="AN141" s="3">
        <v>0</v>
      </c>
      <c r="AO141" s="4">
        <f>Table39[[#This Row],[Med Aide/Tech Hours Contract]]/Table39[[#This Row],[Med Aide/Tech Hours]]</f>
        <v>0</v>
      </c>
      <c r="AP141" s="1" t="s">
        <v>139</v>
      </c>
      <c r="AQ141" s="1">
        <v>4</v>
      </c>
    </row>
    <row r="142" spans="1:43" x14ac:dyDescent="0.2">
      <c r="A142" s="1" t="s">
        <v>273</v>
      </c>
      <c r="B142" s="1" t="s">
        <v>413</v>
      </c>
      <c r="C142" s="1" t="s">
        <v>584</v>
      </c>
      <c r="D142" s="1" t="s">
        <v>754</v>
      </c>
      <c r="E142" s="3">
        <v>68.788888888888891</v>
      </c>
      <c r="F142" s="3">
        <f t="shared" si="8"/>
        <v>270.70699999999999</v>
      </c>
      <c r="G142" s="3">
        <f>SUM(Table39[[#This Row],[RN Hours Contract (W/ Admin, DON)]], Table39[[#This Row],[LPN Contract Hours (w/ Admin)]], Table39[[#This Row],[CNA/NA/Med Aide Contract Hours]])</f>
        <v>0.36944444444444446</v>
      </c>
      <c r="H142" s="4">
        <f>Table39[[#This Row],[Total Contract Hours]]/Table39[[#This Row],[Total Hours Nurse Staffing]]</f>
        <v>1.3647391624318709E-3</v>
      </c>
      <c r="I142" s="3">
        <f>SUM(Table39[[#This Row],[RN Hours]], Table39[[#This Row],[RN Admin Hours]], Table39[[#This Row],[RN DON Hours]])</f>
        <v>57.126555555555555</v>
      </c>
      <c r="J142" s="3">
        <f t="shared" si="6"/>
        <v>0.32500000000000001</v>
      </c>
      <c r="K142" s="4">
        <f>Table39[[#This Row],[RN Hours Contract (W/ Admin, DON)]]/Table39[[#This Row],[RN Hours (w/ Admin, DON)]]</f>
        <v>5.689122980361342E-3</v>
      </c>
      <c r="L142" s="3">
        <v>40.237666666666662</v>
      </c>
      <c r="M142" s="3">
        <v>0.32500000000000001</v>
      </c>
      <c r="N142" s="4">
        <f>Table39[[#This Row],[RN Hours Contract]]/Table39[[#This Row],[RN Hours]]</f>
        <v>8.0770091042389816E-3</v>
      </c>
      <c r="O142" s="3">
        <v>9.8666666666666671</v>
      </c>
      <c r="P142" s="3">
        <v>0</v>
      </c>
      <c r="Q142" s="4">
        <f>Table39[[#This Row],[RN Admin Hours Contract]]/Table39[[#This Row],[RN Admin Hours]]</f>
        <v>0</v>
      </c>
      <c r="R142" s="3">
        <v>7.0222222222222221</v>
      </c>
      <c r="S142" s="3">
        <v>0</v>
      </c>
      <c r="T142" s="4">
        <f>Table39[[#This Row],[RN DON Hours Contract]]/Table39[[#This Row],[RN DON Hours]]</f>
        <v>0</v>
      </c>
      <c r="U142" s="3">
        <f>SUM(Table39[[#This Row],[LPN Hours]], Table39[[#This Row],[LPN Admin Hours]])</f>
        <v>57.311666666666667</v>
      </c>
      <c r="V142" s="3">
        <f>Table39[[#This Row],[LPN Hours Contract]]+Table39[[#This Row],[LPN Admin Hours Contract]]</f>
        <v>4.4444444444444446E-2</v>
      </c>
      <c r="W142" s="4">
        <f t="shared" si="7"/>
        <v>7.7548686034451008E-4</v>
      </c>
      <c r="X142" s="3">
        <v>40.888666666666666</v>
      </c>
      <c r="Y142" s="3">
        <v>0</v>
      </c>
      <c r="Z142" s="4">
        <f>Table39[[#This Row],[LPN Hours Contract]]/Table39[[#This Row],[LPN Hours]]</f>
        <v>0</v>
      </c>
      <c r="AA142" s="3">
        <v>16.422999999999998</v>
      </c>
      <c r="AB142" s="3">
        <v>4.4444444444444446E-2</v>
      </c>
      <c r="AC142" s="4">
        <f>Table39[[#This Row],[LPN Admin Hours Contract]]/Table39[[#This Row],[LPN Admin Hours]]</f>
        <v>2.7062317752203891E-3</v>
      </c>
      <c r="AD142" s="3">
        <f>SUM(Table39[[#This Row],[CNA Hours]], Table39[[#This Row],[NA in Training Hours]], Table39[[#This Row],[Med Aide/Tech Hours]])</f>
        <v>156.26877777777776</v>
      </c>
      <c r="AE142" s="3">
        <f>SUM(Table39[[#This Row],[CNA Hours Contract]], Table39[[#This Row],[NA in Training Hours Contract]], Table39[[#This Row],[Med Aide/Tech Hours Contract]])</f>
        <v>0</v>
      </c>
      <c r="AF142" s="4">
        <f>Table39[[#This Row],[CNA/NA/Med Aide Contract Hours]]/Table39[[#This Row],[Total CNA, NA in Training, Med Aide/Tech Hours]]</f>
        <v>0</v>
      </c>
      <c r="AG142" s="3">
        <v>93.272888888888886</v>
      </c>
      <c r="AH142" s="3">
        <v>0</v>
      </c>
      <c r="AI142" s="4">
        <f>Table39[[#This Row],[CNA Hours Contract]]/Table39[[#This Row],[CNA Hours]]</f>
        <v>0</v>
      </c>
      <c r="AJ142" s="3">
        <v>46.379777777777768</v>
      </c>
      <c r="AK142" s="3">
        <v>0</v>
      </c>
      <c r="AL142" s="4">
        <f>Table39[[#This Row],[NA in Training Hours Contract]]/Table39[[#This Row],[NA in Training Hours]]</f>
        <v>0</v>
      </c>
      <c r="AM142" s="3">
        <v>16.616111111111113</v>
      </c>
      <c r="AN142" s="3">
        <v>0</v>
      </c>
      <c r="AO142" s="4">
        <f>Table39[[#This Row],[Med Aide/Tech Hours Contract]]/Table39[[#This Row],[Med Aide/Tech Hours]]</f>
        <v>0</v>
      </c>
      <c r="AP142" s="1" t="s">
        <v>140</v>
      </c>
      <c r="AQ142" s="1">
        <v>4</v>
      </c>
    </row>
    <row r="143" spans="1:43" x14ac:dyDescent="0.2">
      <c r="A143" s="1" t="s">
        <v>273</v>
      </c>
      <c r="B143" s="1" t="s">
        <v>414</v>
      </c>
      <c r="C143" s="1" t="s">
        <v>614</v>
      </c>
      <c r="D143" s="1" t="s">
        <v>767</v>
      </c>
      <c r="E143" s="3">
        <v>84.1</v>
      </c>
      <c r="F143" s="3">
        <f t="shared" si="8"/>
        <v>282.12033333333329</v>
      </c>
      <c r="G143" s="3">
        <f>SUM(Table39[[#This Row],[RN Hours Contract (W/ Admin, DON)]], Table39[[#This Row],[LPN Contract Hours (w/ Admin)]], Table39[[#This Row],[CNA/NA/Med Aide Contract Hours]])</f>
        <v>0</v>
      </c>
      <c r="H143" s="4">
        <f>Table39[[#This Row],[Total Contract Hours]]/Table39[[#This Row],[Total Hours Nurse Staffing]]</f>
        <v>0</v>
      </c>
      <c r="I143" s="3">
        <f>SUM(Table39[[#This Row],[RN Hours]], Table39[[#This Row],[RN Admin Hours]], Table39[[#This Row],[RN DON Hours]])</f>
        <v>50.828888888888883</v>
      </c>
      <c r="J143" s="3">
        <f t="shared" si="6"/>
        <v>0</v>
      </c>
      <c r="K143" s="4">
        <f>Table39[[#This Row],[RN Hours Contract (W/ Admin, DON)]]/Table39[[#This Row],[RN Hours (w/ Admin, DON)]]</f>
        <v>0</v>
      </c>
      <c r="L143" s="3">
        <v>28.533666666666669</v>
      </c>
      <c r="M143" s="3">
        <v>0</v>
      </c>
      <c r="N143" s="4">
        <f>Table39[[#This Row],[RN Hours Contract]]/Table39[[#This Row],[RN Hours]]</f>
        <v>0</v>
      </c>
      <c r="O143" s="3">
        <v>16.600777777777775</v>
      </c>
      <c r="P143" s="3">
        <v>0</v>
      </c>
      <c r="Q143" s="4">
        <f>Table39[[#This Row],[RN Admin Hours Contract]]/Table39[[#This Row],[RN Admin Hours]]</f>
        <v>0</v>
      </c>
      <c r="R143" s="3">
        <v>5.6944444444444446</v>
      </c>
      <c r="S143" s="3">
        <v>0</v>
      </c>
      <c r="T143" s="4">
        <f>Table39[[#This Row],[RN DON Hours Contract]]/Table39[[#This Row],[RN DON Hours]]</f>
        <v>0</v>
      </c>
      <c r="U143" s="3">
        <f>SUM(Table39[[#This Row],[LPN Hours]], Table39[[#This Row],[LPN Admin Hours]])</f>
        <v>79.807333333333332</v>
      </c>
      <c r="V143" s="3">
        <f>Table39[[#This Row],[LPN Hours Contract]]+Table39[[#This Row],[LPN Admin Hours Contract]]</f>
        <v>0</v>
      </c>
      <c r="W143" s="4">
        <f t="shared" si="7"/>
        <v>0</v>
      </c>
      <c r="X143" s="3">
        <v>69.13666666666667</v>
      </c>
      <c r="Y143" s="3">
        <v>0</v>
      </c>
      <c r="Z143" s="4">
        <f>Table39[[#This Row],[LPN Hours Contract]]/Table39[[#This Row],[LPN Hours]]</f>
        <v>0</v>
      </c>
      <c r="AA143" s="3">
        <v>10.670666666666666</v>
      </c>
      <c r="AB143" s="3">
        <v>0</v>
      </c>
      <c r="AC143" s="4">
        <f>Table39[[#This Row],[LPN Admin Hours Contract]]/Table39[[#This Row],[LPN Admin Hours]]</f>
        <v>0</v>
      </c>
      <c r="AD143" s="3">
        <f>SUM(Table39[[#This Row],[CNA Hours]], Table39[[#This Row],[NA in Training Hours]], Table39[[#This Row],[Med Aide/Tech Hours]])</f>
        <v>151.4841111111111</v>
      </c>
      <c r="AE143" s="3">
        <f>SUM(Table39[[#This Row],[CNA Hours Contract]], Table39[[#This Row],[NA in Training Hours Contract]], Table39[[#This Row],[Med Aide/Tech Hours Contract]])</f>
        <v>0</v>
      </c>
      <c r="AF143" s="4">
        <f>Table39[[#This Row],[CNA/NA/Med Aide Contract Hours]]/Table39[[#This Row],[Total CNA, NA in Training, Med Aide/Tech Hours]]</f>
        <v>0</v>
      </c>
      <c r="AG143" s="3">
        <v>151.4841111111111</v>
      </c>
      <c r="AH143" s="3">
        <v>0</v>
      </c>
      <c r="AI143" s="4">
        <f>Table39[[#This Row],[CNA Hours Contract]]/Table39[[#This Row],[CNA Hours]]</f>
        <v>0</v>
      </c>
      <c r="AJ143" s="3">
        <v>0</v>
      </c>
      <c r="AK143" s="3">
        <v>0</v>
      </c>
      <c r="AL143" s="4">
        <v>0</v>
      </c>
      <c r="AM143" s="3">
        <v>0</v>
      </c>
      <c r="AN143" s="3">
        <v>0</v>
      </c>
      <c r="AO143" s="4">
        <v>0</v>
      </c>
      <c r="AP143" s="1" t="s">
        <v>141</v>
      </c>
      <c r="AQ143" s="1">
        <v>4</v>
      </c>
    </row>
    <row r="144" spans="1:43" x14ac:dyDescent="0.2">
      <c r="A144" s="1" t="s">
        <v>273</v>
      </c>
      <c r="B144" s="1" t="s">
        <v>415</v>
      </c>
      <c r="C144" s="1" t="s">
        <v>658</v>
      </c>
      <c r="D144" s="1" t="s">
        <v>786</v>
      </c>
      <c r="E144" s="3">
        <v>46.044444444444444</v>
      </c>
      <c r="F144" s="3">
        <f t="shared" si="8"/>
        <v>161.00955555555555</v>
      </c>
      <c r="G144" s="3">
        <f>SUM(Table39[[#This Row],[RN Hours Contract (W/ Admin, DON)]], Table39[[#This Row],[LPN Contract Hours (w/ Admin)]], Table39[[#This Row],[CNA/NA/Med Aide Contract Hours]])</f>
        <v>1.6888888888888889</v>
      </c>
      <c r="H144" s="4">
        <f>Table39[[#This Row],[Total Contract Hours]]/Table39[[#This Row],[Total Hours Nurse Staffing]]</f>
        <v>1.0489370541154907E-2</v>
      </c>
      <c r="I144" s="3">
        <f>SUM(Table39[[#This Row],[RN Hours]], Table39[[#This Row],[RN Admin Hours]], Table39[[#This Row],[RN DON Hours]])</f>
        <v>27.505888888888887</v>
      </c>
      <c r="J144" s="3">
        <f t="shared" si="6"/>
        <v>0.35555555555555557</v>
      </c>
      <c r="K144" s="4">
        <f>Table39[[#This Row],[RN Hours Contract (W/ Admin, DON)]]/Table39[[#This Row],[RN Hours (w/ Admin, DON)]]</f>
        <v>1.2926524824986975E-2</v>
      </c>
      <c r="L144" s="3">
        <v>11.594777777777777</v>
      </c>
      <c r="M144" s="3">
        <v>0.35555555555555557</v>
      </c>
      <c r="N144" s="4">
        <f>Table39[[#This Row],[RN Hours Contract]]/Table39[[#This Row],[RN Hours]]</f>
        <v>3.0665146186501589E-2</v>
      </c>
      <c r="O144" s="3">
        <v>11.111111111111111</v>
      </c>
      <c r="P144" s="3">
        <v>0</v>
      </c>
      <c r="Q144" s="4">
        <f>Table39[[#This Row],[RN Admin Hours Contract]]/Table39[[#This Row],[RN Admin Hours]]</f>
        <v>0</v>
      </c>
      <c r="R144" s="3">
        <v>4.8</v>
      </c>
      <c r="S144" s="3">
        <v>0</v>
      </c>
      <c r="T144" s="4">
        <f>Table39[[#This Row],[RN DON Hours Contract]]/Table39[[#This Row],[RN DON Hours]]</f>
        <v>0</v>
      </c>
      <c r="U144" s="3">
        <f>SUM(Table39[[#This Row],[LPN Hours]], Table39[[#This Row],[LPN Admin Hours]])</f>
        <v>44.941111111111113</v>
      </c>
      <c r="V144" s="3">
        <f>Table39[[#This Row],[LPN Hours Contract]]+Table39[[#This Row],[LPN Admin Hours Contract]]</f>
        <v>1.3333333333333333</v>
      </c>
      <c r="W144" s="4">
        <f t="shared" si="7"/>
        <v>2.966845501520508E-2</v>
      </c>
      <c r="X144" s="3">
        <v>39.544777777777782</v>
      </c>
      <c r="Y144" s="3">
        <v>1.3333333333333333</v>
      </c>
      <c r="Z144" s="4">
        <f>Table39[[#This Row],[LPN Hours Contract]]/Table39[[#This Row],[LPN Hours]]</f>
        <v>3.3717052118133306E-2</v>
      </c>
      <c r="AA144" s="3">
        <v>5.3963333333333328</v>
      </c>
      <c r="AB144" s="3">
        <v>0</v>
      </c>
      <c r="AC144" s="4">
        <f>Table39[[#This Row],[LPN Admin Hours Contract]]/Table39[[#This Row],[LPN Admin Hours]]</f>
        <v>0</v>
      </c>
      <c r="AD144" s="3">
        <f>SUM(Table39[[#This Row],[CNA Hours]], Table39[[#This Row],[NA in Training Hours]], Table39[[#This Row],[Med Aide/Tech Hours]])</f>
        <v>88.562555555555562</v>
      </c>
      <c r="AE144" s="3">
        <f>SUM(Table39[[#This Row],[CNA Hours Contract]], Table39[[#This Row],[NA in Training Hours Contract]], Table39[[#This Row],[Med Aide/Tech Hours Contract]])</f>
        <v>0</v>
      </c>
      <c r="AF144" s="4">
        <f>Table39[[#This Row],[CNA/NA/Med Aide Contract Hours]]/Table39[[#This Row],[Total CNA, NA in Training, Med Aide/Tech Hours]]</f>
        <v>0</v>
      </c>
      <c r="AG144" s="3">
        <v>77.817333333333337</v>
      </c>
      <c r="AH144" s="3">
        <v>0</v>
      </c>
      <c r="AI144" s="4">
        <f>Table39[[#This Row],[CNA Hours Contract]]/Table39[[#This Row],[CNA Hours]]</f>
        <v>0</v>
      </c>
      <c r="AJ144" s="3">
        <v>0</v>
      </c>
      <c r="AK144" s="3">
        <v>0</v>
      </c>
      <c r="AL144" s="4">
        <v>0</v>
      </c>
      <c r="AM144" s="3">
        <v>10.745222222222223</v>
      </c>
      <c r="AN144" s="3">
        <v>0</v>
      </c>
      <c r="AO144" s="4">
        <f>Table39[[#This Row],[Med Aide/Tech Hours Contract]]/Table39[[#This Row],[Med Aide/Tech Hours]]</f>
        <v>0</v>
      </c>
      <c r="AP144" s="1" t="s">
        <v>142</v>
      </c>
      <c r="AQ144" s="1">
        <v>4</v>
      </c>
    </row>
    <row r="145" spans="1:43" x14ac:dyDescent="0.2">
      <c r="A145" s="1" t="s">
        <v>273</v>
      </c>
      <c r="B145" s="1" t="s">
        <v>416</v>
      </c>
      <c r="C145" s="1" t="s">
        <v>659</v>
      </c>
      <c r="D145" s="1" t="s">
        <v>792</v>
      </c>
      <c r="E145" s="3">
        <v>15.333333333333334</v>
      </c>
      <c r="F145" s="3">
        <f t="shared" si="8"/>
        <v>100.95877777777778</v>
      </c>
      <c r="G145" s="3">
        <f>SUM(Table39[[#This Row],[RN Hours Contract (W/ Admin, DON)]], Table39[[#This Row],[LPN Contract Hours (w/ Admin)]], Table39[[#This Row],[CNA/NA/Med Aide Contract Hours]])</f>
        <v>0</v>
      </c>
      <c r="H145" s="4">
        <f>Table39[[#This Row],[Total Contract Hours]]/Table39[[#This Row],[Total Hours Nurse Staffing]]</f>
        <v>0</v>
      </c>
      <c r="I145" s="3">
        <f>SUM(Table39[[#This Row],[RN Hours]], Table39[[#This Row],[RN Admin Hours]], Table39[[#This Row],[RN DON Hours]])</f>
        <v>32.297777777777782</v>
      </c>
      <c r="J145" s="3">
        <f t="shared" si="6"/>
        <v>0</v>
      </c>
      <c r="K145" s="4">
        <f>Table39[[#This Row],[RN Hours Contract (W/ Admin, DON)]]/Table39[[#This Row],[RN Hours (w/ Admin, DON)]]</f>
        <v>0</v>
      </c>
      <c r="L145" s="3">
        <v>22.371111111111112</v>
      </c>
      <c r="M145" s="3">
        <v>0</v>
      </c>
      <c r="N145" s="4">
        <f>Table39[[#This Row],[RN Hours Contract]]/Table39[[#This Row],[RN Hours]]</f>
        <v>0</v>
      </c>
      <c r="O145" s="3">
        <v>4.16</v>
      </c>
      <c r="P145" s="3">
        <v>0</v>
      </c>
      <c r="Q145" s="4">
        <f>Table39[[#This Row],[RN Admin Hours Contract]]/Table39[[#This Row],[RN Admin Hours]]</f>
        <v>0</v>
      </c>
      <c r="R145" s="3">
        <v>5.7666666666666666</v>
      </c>
      <c r="S145" s="3">
        <v>0</v>
      </c>
      <c r="T145" s="4">
        <f>Table39[[#This Row],[RN DON Hours Contract]]/Table39[[#This Row],[RN DON Hours]]</f>
        <v>0</v>
      </c>
      <c r="U145" s="3">
        <f>SUM(Table39[[#This Row],[LPN Hours]], Table39[[#This Row],[LPN Admin Hours]])</f>
        <v>6.6062222222222218</v>
      </c>
      <c r="V145" s="3">
        <f>Table39[[#This Row],[LPN Hours Contract]]+Table39[[#This Row],[LPN Admin Hours Contract]]</f>
        <v>0</v>
      </c>
      <c r="W145" s="4">
        <f t="shared" si="7"/>
        <v>0</v>
      </c>
      <c r="X145" s="3">
        <v>6.6062222222222218</v>
      </c>
      <c r="Y145" s="3">
        <v>0</v>
      </c>
      <c r="Z145" s="4">
        <f>Table39[[#This Row],[LPN Hours Contract]]/Table39[[#This Row],[LPN Hours]]</f>
        <v>0</v>
      </c>
      <c r="AA145" s="3">
        <v>0</v>
      </c>
      <c r="AB145" s="3">
        <v>0</v>
      </c>
      <c r="AC145" s="4">
        <v>0</v>
      </c>
      <c r="AD145" s="3">
        <f>SUM(Table39[[#This Row],[CNA Hours]], Table39[[#This Row],[NA in Training Hours]], Table39[[#This Row],[Med Aide/Tech Hours]])</f>
        <v>62.05477777777778</v>
      </c>
      <c r="AE145" s="3">
        <f>SUM(Table39[[#This Row],[CNA Hours Contract]], Table39[[#This Row],[NA in Training Hours Contract]], Table39[[#This Row],[Med Aide/Tech Hours Contract]])</f>
        <v>0</v>
      </c>
      <c r="AF145" s="4">
        <f>Table39[[#This Row],[CNA/NA/Med Aide Contract Hours]]/Table39[[#This Row],[Total CNA, NA in Training, Med Aide/Tech Hours]]</f>
        <v>0</v>
      </c>
      <c r="AG145" s="3">
        <v>62.05477777777778</v>
      </c>
      <c r="AH145" s="3">
        <v>0</v>
      </c>
      <c r="AI145" s="4">
        <f>Table39[[#This Row],[CNA Hours Contract]]/Table39[[#This Row],[CNA Hours]]</f>
        <v>0</v>
      </c>
      <c r="AJ145" s="3">
        <v>0</v>
      </c>
      <c r="AK145" s="3">
        <v>0</v>
      </c>
      <c r="AL145" s="4">
        <v>0</v>
      </c>
      <c r="AM145" s="3">
        <v>0</v>
      </c>
      <c r="AN145" s="3">
        <v>0</v>
      </c>
      <c r="AO145" s="4">
        <v>0</v>
      </c>
      <c r="AP145" s="1" t="s">
        <v>143</v>
      </c>
      <c r="AQ145" s="1">
        <v>4</v>
      </c>
    </row>
    <row r="146" spans="1:43" x14ac:dyDescent="0.2">
      <c r="A146" s="1" t="s">
        <v>273</v>
      </c>
      <c r="B146" s="1" t="s">
        <v>417</v>
      </c>
      <c r="C146" s="1" t="s">
        <v>660</v>
      </c>
      <c r="D146" s="1" t="s">
        <v>707</v>
      </c>
      <c r="E146" s="3">
        <v>82.811111111111117</v>
      </c>
      <c r="F146" s="3">
        <f t="shared" si="8"/>
        <v>300.82722222222219</v>
      </c>
      <c r="G146" s="3">
        <f>SUM(Table39[[#This Row],[RN Hours Contract (W/ Admin, DON)]], Table39[[#This Row],[LPN Contract Hours (w/ Admin)]], Table39[[#This Row],[CNA/NA/Med Aide Contract Hours]])</f>
        <v>63.502222222222215</v>
      </c>
      <c r="H146" s="4">
        <f>Table39[[#This Row],[Total Contract Hours]]/Table39[[#This Row],[Total Hours Nurse Staffing]]</f>
        <v>0.21109200740919945</v>
      </c>
      <c r="I146" s="3">
        <f>SUM(Table39[[#This Row],[RN Hours]], Table39[[#This Row],[RN Admin Hours]], Table39[[#This Row],[RN DON Hours]])</f>
        <v>27.776</v>
      </c>
      <c r="J146" s="3">
        <f t="shared" si="6"/>
        <v>6.1022222222222213</v>
      </c>
      <c r="K146" s="4">
        <f>Table39[[#This Row],[RN Hours Contract (W/ Admin, DON)]]/Table39[[#This Row],[RN Hours (w/ Admin, DON)]]</f>
        <v>0.21969406041986683</v>
      </c>
      <c r="L146" s="3">
        <v>13.730666666666666</v>
      </c>
      <c r="M146" s="3">
        <v>6.1022222222222213</v>
      </c>
      <c r="N146" s="4">
        <f>Table39[[#This Row],[RN Hours Contract]]/Table39[[#This Row],[RN Hours]]</f>
        <v>0.44442286528128433</v>
      </c>
      <c r="O146" s="3">
        <v>8.4064444444444444</v>
      </c>
      <c r="P146" s="3">
        <v>0</v>
      </c>
      <c r="Q146" s="4">
        <f>Table39[[#This Row],[RN Admin Hours Contract]]/Table39[[#This Row],[RN Admin Hours]]</f>
        <v>0</v>
      </c>
      <c r="R146" s="3">
        <v>5.6388888888888893</v>
      </c>
      <c r="S146" s="3">
        <v>0</v>
      </c>
      <c r="T146" s="4">
        <f>Table39[[#This Row],[RN DON Hours Contract]]/Table39[[#This Row],[RN DON Hours]]</f>
        <v>0</v>
      </c>
      <c r="U146" s="3">
        <f>SUM(Table39[[#This Row],[LPN Hours]], Table39[[#This Row],[LPN Admin Hours]])</f>
        <v>66.264777777777766</v>
      </c>
      <c r="V146" s="3">
        <f>Table39[[#This Row],[LPN Hours Contract]]+Table39[[#This Row],[LPN Admin Hours Contract]]</f>
        <v>5.6134444444444451</v>
      </c>
      <c r="W146" s="4">
        <f t="shared" si="7"/>
        <v>8.4712340895028895E-2</v>
      </c>
      <c r="X146" s="3">
        <v>53.742333333333335</v>
      </c>
      <c r="Y146" s="3">
        <v>5.6134444444444451</v>
      </c>
      <c r="Z146" s="4">
        <f>Table39[[#This Row],[LPN Hours Contract]]/Table39[[#This Row],[LPN Hours]]</f>
        <v>0.10445107415838126</v>
      </c>
      <c r="AA146" s="3">
        <v>12.522444444444439</v>
      </c>
      <c r="AB146" s="3">
        <v>0</v>
      </c>
      <c r="AC146" s="4">
        <f>Table39[[#This Row],[LPN Admin Hours Contract]]/Table39[[#This Row],[LPN Admin Hours]]</f>
        <v>0</v>
      </c>
      <c r="AD146" s="3">
        <f>SUM(Table39[[#This Row],[CNA Hours]], Table39[[#This Row],[NA in Training Hours]], Table39[[#This Row],[Med Aide/Tech Hours]])</f>
        <v>206.78644444444444</v>
      </c>
      <c r="AE146" s="3">
        <f>SUM(Table39[[#This Row],[CNA Hours Contract]], Table39[[#This Row],[NA in Training Hours Contract]], Table39[[#This Row],[Med Aide/Tech Hours Contract]])</f>
        <v>51.786555555555552</v>
      </c>
      <c r="AF146" s="4">
        <f>Table39[[#This Row],[CNA/NA/Med Aide Contract Hours]]/Table39[[#This Row],[Total CNA, NA in Training, Med Aide/Tech Hours]]</f>
        <v>0.25043496296232615</v>
      </c>
      <c r="AG146" s="3">
        <v>190.87477777777778</v>
      </c>
      <c r="AH146" s="3">
        <v>51.786555555555552</v>
      </c>
      <c r="AI146" s="4">
        <f>Table39[[#This Row],[CNA Hours Contract]]/Table39[[#This Row],[CNA Hours]]</f>
        <v>0.27131167437872294</v>
      </c>
      <c r="AJ146" s="3">
        <v>0</v>
      </c>
      <c r="AK146" s="3">
        <v>0</v>
      </c>
      <c r="AL146" s="4">
        <v>0</v>
      </c>
      <c r="AM146" s="3">
        <v>15.911666666666674</v>
      </c>
      <c r="AN146" s="3">
        <v>0</v>
      </c>
      <c r="AO146" s="4">
        <f>Table39[[#This Row],[Med Aide/Tech Hours Contract]]/Table39[[#This Row],[Med Aide/Tech Hours]]</f>
        <v>0</v>
      </c>
      <c r="AP146" s="1" t="s">
        <v>144</v>
      </c>
      <c r="AQ146" s="1">
        <v>4</v>
      </c>
    </row>
    <row r="147" spans="1:43" x14ac:dyDescent="0.2">
      <c r="A147" s="1" t="s">
        <v>273</v>
      </c>
      <c r="B147" s="1" t="s">
        <v>418</v>
      </c>
      <c r="C147" s="1" t="s">
        <v>633</v>
      </c>
      <c r="D147" s="1" t="s">
        <v>739</v>
      </c>
      <c r="E147" s="3">
        <v>70.411111111111111</v>
      </c>
      <c r="F147" s="3">
        <f t="shared" si="8"/>
        <v>266.95388888888886</v>
      </c>
      <c r="G147" s="3">
        <f>SUM(Table39[[#This Row],[RN Hours Contract (W/ Admin, DON)]], Table39[[#This Row],[LPN Contract Hours (w/ Admin)]], Table39[[#This Row],[CNA/NA/Med Aide Contract Hours]])</f>
        <v>0</v>
      </c>
      <c r="H147" s="4">
        <f>Table39[[#This Row],[Total Contract Hours]]/Table39[[#This Row],[Total Hours Nurse Staffing]]</f>
        <v>0</v>
      </c>
      <c r="I147" s="3">
        <f>SUM(Table39[[#This Row],[RN Hours]], Table39[[#This Row],[RN Admin Hours]], Table39[[#This Row],[RN DON Hours]])</f>
        <v>30.749111111111112</v>
      </c>
      <c r="J147" s="3">
        <f t="shared" si="6"/>
        <v>0</v>
      </c>
      <c r="K147" s="4">
        <f>Table39[[#This Row],[RN Hours Contract (W/ Admin, DON)]]/Table39[[#This Row],[RN Hours (w/ Admin, DON)]]</f>
        <v>0</v>
      </c>
      <c r="L147" s="3">
        <v>9.8602222222222213</v>
      </c>
      <c r="M147" s="3">
        <v>0</v>
      </c>
      <c r="N147" s="4">
        <f>Table39[[#This Row],[RN Hours Contract]]/Table39[[#This Row],[RN Hours]]</f>
        <v>0</v>
      </c>
      <c r="O147" s="3">
        <v>15.2</v>
      </c>
      <c r="P147" s="3">
        <v>0</v>
      </c>
      <c r="Q147" s="4">
        <f>Table39[[#This Row],[RN Admin Hours Contract]]/Table39[[#This Row],[RN Admin Hours]]</f>
        <v>0</v>
      </c>
      <c r="R147" s="3">
        <v>5.6888888888888891</v>
      </c>
      <c r="S147" s="3">
        <v>0</v>
      </c>
      <c r="T147" s="4">
        <f>Table39[[#This Row],[RN DON Hours Contract]]/Table39[[#This Row],[RN DON Hours]]</f>
        <v>0</v>
      </c>
      <c r="U147" s="3">
        <f>SUM(Table39[[#This Row],[LPN Hours]], Table39[[#This Row],[LPN Admin Hours]])</f>
        <v>84.596666666666664</v>
      </c>
      <c r="V147" s="3">
        <f>Table39[[#This Row],[LPN Hours Contract]]+Table39[[#This Row],[LPN Admin Hours Contract]]</f>
        <v>0</v>
      </c>
      <c r="W147" s="4">
        <f t="shared" si="7"/>
        <v>0</v>
      </c>
      <c r="X147" s="3">
        <v>80.064999999999998</v>
      </c>
      <c r="Y147" s="3">
        <v>0</v>
      </c>
      <c r="Z147" s="4">
        <f>Table39[[#This Row],[LPN Hours Contract]]/Table39[[#This Row],[LPN Hours]]</f>
        <v>0</v>
      </c>
      <c r="AA147" s="3">
        <v>4.5316666666666672</v>
      </c>
      <c r="AB147" s="3">
        <v>0</v>
      </c>
      <c r="AC147" s="4">
        <f>Table39[[#This Row],[LPN Admin Hours Contract]]/Table39[[#This Row],[LPN Admin Hours]]</f>
        <v>0</v>
      </c>
      <c r="AD147" s="3">
        <f>SUM(Table39[[#This Row],[CNA Hours]], Table39[[#This Row],[NA in Training Hours]], Table39[[#This Row],[Med Aide/Tech Hours]])</f>
        <v>151.6081111111111</v>
      </c>
      <c r="AE147" s="3">
        <f>SUM(Table39[[#This Row],[CNA Hours Contract]], Table39[[#This Row],[NA in Training Hours Contract]], Table39[[#This Row],[Med Aide/Tech Hours Contract]])</f>
        <v>0</v>
      </c>
      <c r="AF147" s="4">
        <f>Table39[[#This Row],[CNA/NA/Med Aide Contract Hours]]/Table39[[#This Row],[Total CNA, NA in Training, Med Aide/Tech Hours]]</f>
        <v>0</v>
      </c>
      <c r="AG147" s="3">
        <v>131.51999999999998</v>
      </c>
      <c r="AH147" s="3">
        <v>0</v>
      </c>
      <c r="AI147" s="4">
        <f>Table39[[#This Row],[CNA Hours Contract]]/Table39[[#This Row],[CNA Hours]]</f>
        <v>0</v>
      </c>
      <c r="AJ147" s="3">
        <v>20.088111111111111</v>
      </c>
      <c r="AK147" s="3">
        <v>0</v>
      </c>
      <c r="AL147" s="4">
        <f>Table39[[#This Row],[NA in Training Hours Contract]]/Table39[[#This Row],[NA in Training Hours]]</f>
        <v>0</v>
      </c>
      <c r="AM147" s="3">
        <v>0</v>
      </c>
      <c r="AN147" s="3">
        <v>0</v>
      </c>
      <c r="AO147" s="4">
        <v>0</v>
      </c>
      <c r="AP147" s="1" t="s">
        <v>145</v>
      </c>
      <c r="AQ147" s="1">
        <v>4</v>
      </c>
    </row>
    <row r="148" spans="1:43" x14ac:dyDescent="0.2">
      <c r="A148" s="1" t="s">
        <v>273</v>
      </c>
      <c r="B148" s="1" t="s">
        <v>277</v>
      </c>
      <c r="C148" s="1" t="s">
        <v>563</v>
      </c>
      <c r="D148" s="1" t="s">
        <v>694</v>
      </c>
      <c r="E148" s="3">
        <v>88.4</v>
      </c>
      <c r="F148" s="3">
        <f t="shared" si="8"/>
        <v>319.73144444444449</v>
      </c>
      <c r="G148" s="3">
        <f>SUM(Table39[[#This Row],[RN Hours Contract (W/ Admin, DON)]], Table39[[#This Row],[LPN Contract Hours (w/ Admin)]], Table39[[#This Row],[CNA/NA/Med Aide Contract Hours]])</f>
        <v>0</v>
      </c>
      <c r="H148" s="4">
        <f>Table39[[#This Row],[Total Contract Hours]]/Table39[[#This Row],[Total Hours Nurse Staffing]]</f>
        <v>0</v>
      </c>
      <c r="I148" s="3">
        <f>SUM(Table39[[#This Row],[RN Hours]], Table39[[#This Row],[RN Admin Hours]], Table39[[#This Row],[RN DON Hours]])</f>
        <v>69.713888888888903</v>
      </c>
      <c r="J148" s="3">
        <f t="shared" si="6"/>
        <v>0</v>
      </c>
      <c r="K148" s="4">
        <f>Table39[[#This Row],[RN Hours Contract (W/ Admin, DON)]]/Table39[[#This Row],[RN Hours (w/ Admin, DON)]]</f>
        <v>0</v>
      </c>
      <c r="L148" s="3">
        <v>54.647222222222226</v>
      </c>
      <c r="M148" s="3">
        <v>0</v>
      </c>
      <c r="N148" s="4">
        <f>Table39[[#This Row],[RN Hours Contract]]/Table39[[#This Row],[RN Hours]]</f>
        <v>0</v>
      </c>
      <c r="O148" s="3">
        <v>10.488888888888889</v>
      </c>
      <c r="P148" s="3">
        <v>0</v>
      </c>
      <c r="Q148" s="4">
        <f>Table39[[#This Row],[RN Admin Hours Contract]]/Table39[[#This Row],[RN Admin Hours]]</f>
        <v>0</v>
      </c>
      <c r="R148" s="3">
        <v>4.5777777777777775</v>
      </c>
      <c r="S148" s="3">
        <v>0</v>
      </c>
      <c r="T148" s="4">
        <f>Table39[[#This Row],[RN DON Hours Contract]]/Table39[[#This Row],[RN DON Hours]]</f>
        <v>0</v>
      </c>
      <c r="U148" s="3">
        <f>SUM(Table39[[#This Row],[LPN Hours]], Table39[[#This Row],[LPN Admin Hours]])</f>
        <v>70.638888888888886</v>
      </c>
      <c r="V148" s="3">
        <f>Table39[[#This Row],[LPN Hours Contract]]+Table39[[#This Row],[LPN Admin Hours Contract]]</f>
        <v>0</v>
      </c>
      <c r="W148" s="4">
        <f t="shared" si="7"/>
        <v>0</v>
      </c>
      <c r="X148" s="3">
        <v>60.652777777777779</v>
      </c>
      <c r="Y148" s="3">
        <v>0</v>
      </c>
      <c r="Z148" s="4">
        <f>Table39[[#This Row],[LPN Hours Contract]]/Table39[[#This Row],[LPN Hours]]</f>
        <v>0</v>
      </c>
      <c r="AA148" s="3">
        <v>9.9861111111111107</v>
      </c>
      <c r="AB148" s="3">
        <v>0</v>
      </c>
      <c r="AC148" s="4">
        <f>Table39[[#This Row],[LPN Admin Hours Contract]]/Table39[[#This Row],[LPN Admin Hours]]</f>
        <v>0</v>
      </c>
      <c r="AD148" s="3">
        <f>SUM(Table39[[#This Row],[CNA Hours]], Table39[[#This Row],[NA in Training Hours]], Table39[[#This Row],[Med Aide/Tech Hours]])</f>
        <v>179.37866666666667</v>
      </c>
      <c r="AE148" s="3">
        <f>SUM(Table39[[#This Row],[CNA Hours Contract]], Table39[[#This Row],[NA in Training Hours Contract]], Table39[[#This Row],[Med Aide/Tech Hours Contract]])</f>
        <v>0</v>
      </c>
      <c r="AF148" s="4">
        <f>Table39[[#This Row],[CNA/NA/Med Aide Contract Hours]]/Table39[[#This Row],[Total CNA, NA in Training, Med Aide/Tech Hours]]</f>
        <v>0</v>
      </c>
      <c r="AG148" s="3">
        <v>145.51755555555556</v>
      </c>
      <c r="AH148" s="3">
        <v>0</v>
      </c>
      <c r="AI148" s="4">
        <f>Table39[[#This Row],[CNA Hours Contract]]/Table39[[#This Row],[CNA Hours]]</f>
        <v>0</v>
      </c>
      <c r="AJ148" s="3">
        <v>0</v>
      </c>
      <c r="AK148" s="3">
        <v>0</v>
      </c>
      <c r="AL148" s="4">
        <v>0</v>
      </c>
      <c r="AM148" s="3">
        <v>33.861111111111114</v>
      </c>
      <c r="AN148" s="3">
        <v>0</v>
      </c>
      <c r="AO148" s="4">
        <f>Table39[[#This Row],[Med Aide/Tech Hours Contract]]/Table39[[#This Row],[Med Aide/Tech Hours]]</f>
        <v>0</v>
      </c>
      <c r="AP148" s="1" t="s">
        <v>146</v>
      </c>
      <c r="AQ148" s="1">
        <v>4</v>
      </c>
    </row>
    <row r="149" spans="1:43" x14ac:dyDescent="0.2">
      <c r="A149" s="1" t="s">
        <v>273</v>
      </c>
      <c r="B149" s="1" t="s">
        <v>419</v>
      </c>
      <c r="C149" s="1" t="s">
        <v>563</v>
      </c>
      <c r="D149" s="1" t="s">
        <v>694</v>
      </c>
      <c r="E149" s="3">
        <v>73.433333333333337</v>
      </c>
      <c r="F149" s="3">
        <f t="shared" si="8"/>
        <v>246.33544444444442</v>
      </c>
      <c r="G149" s="3">
        <f>SUM(Table39[[#This Row],[RN Hours Contract (W/ Admin, DON)]], Table39[[#This Row],[LPN Contract Hours (w/ Admin)]], Table39[[#This Row],[CNA/NA/Med Aide Contract Hours]])</f>
        <v>34.655666666666669</v>
      </c>
      <c r="H149" s="4">
        <f>Table39[[#This Row],[Total Contract Hours]]/Table39[[#This Row],[Total Hours Nurse Staffing]]</f>
        <v>0.1406848565573863</v>
      </c>
      <c r="I149" s="3">
        <f>SUM(Table39[[#This Row],[RN Hours]], Table39[[#This Row],[RN Admin Hours]], Table39[[#This Row],[RN DON Hours]])</f>
        <v>30.242555555555555</v>
      </c>
      <c r="J149" s="3">
        <f t="shared" si="6"/>
        <v>0</v>
      </c>
      <c r="K149" s="4">
        <f>Table39[[#This Row],[RN Hours Contract (W/ Admin, DON)]]/Table39[[#This Row],[RN Hours (w/ Admin, DON)]]</f>
        <v>0</v>
      </c>
      <c r="L149" s="3">
        <v>10.291222222222222</v>
      </c>
      <c r="M149" s="3">
        <v>0</v>
      </c>
      <c r="N149" s="4">
        <f>Table39[[#This Row],[RN Hours Contract]]/Table39[[#This Row],[RN Hours]]</f>
        <v>0</v>
      </c>
      <c r="O149" s="3">
        <v>15.24022222222222</v>
      </c>
      <c r="P149" s="3">
        <v>0</v>
      </c>
      <c r="Q149" s="4">
        <f>Table39[[#This Row],[RN Admin Hours Contract]]/Table39[[#This Row],[RN Admin Hours]]</f>
        <v>0</v>
      </c>
      <c r="R149" s="3">
        <v>4.7111111111111112</v>
      </c>
      <c r="S149" s="3">
        <v>0</v>
      </c>
      <c r="T149" s="4">
        <f>Table39[[#This Row],[RN DON Hours Contract]]/Table39[[#This Row],[RN DON Hours]]</f>
        <v>0</v>
      </c>
      <c r="U149" s="3">
        <f>SUM(Table39[[#This Row],[LPN Hours]], Table39[[#This Row],[LPN Admin Hours]])</f>
        <v>103.97555555555554</v>
      </c>
      <c r="V149" s="3">
        <f>Table39[[#This Row],[LPN Hours Contract]]+Table39[[#This Row],[LPN Admin Hours Contract]]</f>
        <v>28.368111111111112</v>
      </c>
      <c r="W149" s="4">
        <f t="shared" si="7"/>
        <v>0.27283442689521042</v>
      </c>
      <c r="X149" s="3">
        <v>99.902666666666661</v>
      </c>
      <c r="Y149" s="3">
        <v>28.368111111111112</v>
      </c>
      <c r="Z149" s="4">
        <f>Table39[[#This Row],[LPN Hours Contract]]/Table39[[#This Row],[LPN Hours]]</f>
        <v>0.28395749640761453</v>
      </c>
      <c r="AA149" s="3">
        <v>4.0728888888888886</v>
      </c>
      <c r="AB149" s="3">
        <v>0</v>
      </c>
      <c r="AC149" s="4">
        <f>Table39[[#This Row],[LPN Admin Hours Contract]]/Table39[[#This Row],[LPN Admin Hours]]</f>
        <v>0</v>
      </c>
      <c r="AD149" s="3">
        <f>SUM(Table39[[#This Row],[CNA Hours]], Table39[[#This Row],[NA in Training Hours]], Table39[[#This Row],[Med Aide/Tech Hours]])</f>
        <v>112.11733333333332</v>
      </c>
      <c r="AE149" s="3">
        <f>SUM(Table39[[#This Row],[CNA Hours Contract]], Table39[[#This Row],[NA in Training Hours Contract]], Table39[[#This Row],[Med Aide/Tech Hours Contract]])</f>
        <v>6.2875555555555547</v>
      </c>
      <c r="AF149" s="4">
        <f>Table39[[#This Row],[CNA/NA/Med Aide Contract Hours]]/Table39[[#This Row],[Total CNA, NA in Training, Med Aide/Tech Hours]]</f>
        <v>5.6080138267846379E-2</v>
      </c>
      <c r="AG149" s="3">
        <v>100.13566666666665</v>
      </c>
      <c r="AH149" s="3">
        <v>6.2875555555555547</v>
      </c>
      <c r="AI149" s="4">
        <f>Table39[[#This Row],[CNA Hours Contract]]/Table39[[#This Row],[CNA Hours]]</f>
        <v>6.2790369953651767E-2</v>
      </c>
      <c r="AJ149" s="3">
        <v>11.981666666666667</v>
      </c>
      <c r="AK149" s="3">
        <v>0</v>
      </c>
      <c r="AL149" s="4">
        <f>Table39[[#This Row],[NA in Training Hours Contract]]/Table39[[#This Row],[NA in Training Hours]]</f>
        <v>0</v>
      </c>
      <c r="AM149" s="3">
        <v>0</v>
      </c>
      <c r="AN149" s="3">
        <v>0</v>
      </c>
      <c r="AO149" s="4">
        <v>0</v>
      </c>
      <c r="AP149" s="1" t="s">
        <v>147</v>
      </c>
      <c r="AQ149" s="1">
        <v>4</v>
      </c>
    </row>
    <row r="150" spans="1:43" x14ac:dyDescent="0.2">
      <c r="A150" s="1" t="s">
        <v>273</v>
      </c>
      <c r="B150" s="1" t="s">
        <v>420</v>
      </c>
      <c r="C150" s="1" t="s">
        <v>661</v>
      </c>
      <c r="D150" s="1" t="s">
        <v>751</v>
      </c>
      <c r="E150" s="3">
        <v>46.288888888888891</v>
      </c>
      <c r="F150" s="3">
        <f t="shared" si="8"/>
        <v>222.02777777777777</v>
      </c>
      <c r="G150" s="3">
        <f>SUM(Table39[[#This Row],[RN Hours Contract (W/ Admin, DON)]], Table39[[#This Row],[LPN Contract Hours (w/ Admin)]], Table39[[#This Row],[CNA/NA/Med Aide Contract Hours]])</f>
        <v>0</v>
      </c>
      <c r="H150" s="4">
        <f>Table39[[#This Row],[Total Contract Hours]]/Table39[[#This Row],[Total Hours Nurse Staffing]]</f>
        <v>0</v>
      </c>
      <c r="I150" s="3">
        <f>SUM(Table39[[#This Row],[RN Hours]], Table39[[#This Row],[RN Admin Hours]], Table39[[#This Row],[RN DON Hours]])</f>
        <v>49.055555555555557</v>
      </c>
      <c r="J150" s="3">
        <f t="shared" si="6"/>
        <v>0</v>
      </c>
      <c r="K150" s="4">
        <f>Table39[[#This Row],[RN Hours Contract (W/ Admin, DON)]]/Table39[[#This Row],[RN Hours (w/ Admin, DON)]]</f>
        <v>0</v>
      </c>
      <c r="L150" s="3">
        <v>15.074999999999999</v>
      </c>
      <c r="M150" s="3">
        <v>0</v>
      </c>
      <c r="N150" s="4">
        <f>Table39[[#This Row],[RN Hours Contract]]/Table39[[#This Row],[RN Hours]]</f>
        <v>0</v>
      </c>
      <c r="O150" s="3">
        <v>28.469444444444445</v>
      </c>
      <c r="P150" s="3">
        <v>0</v>
      </c>
      <c r="Q150" s="4">
        <f>Table39[[#This Row],[RN Admin Hours Contract]]/Table39[[#This Row],[RN Admin Hours]]</f>
        <v>0</v>
      </c>
      <c r="R150" s="3">
        <v>5.5111111111111111</v>
      </c>
      <c r="S150" s="3">
        <v>0</v>
      </c>
      <c r="T150" s="4">
        <f>Table39[[#This Row],[RN DON Hours Contract]]/Table39[[#This Row],[RN DON Hours]]</f>
        <v>0</v>
      </c>
      <c r="U150" s="3">
        <f>SUM(Table39[[#This Row],[LPN Hours]], Table39[[#This Row],[LPN Admin Hours]])</f>
        <v>30.43888888888889</v>
      </c>
      <c r="V150" s="3">
        <f>Table39[[#This Row],[LPN Hours Contract]]+Table39[[#This Row],[LPN Admin Hours Contract]]</f>
        <v>0</v>
      </c>
      <c r="W150" s="4">
        <f t="shared" si="7"/>
        <v>0</v>
      </c>
      <c r="X150" s="3">
        <v>0</v>
      </c>
      <c r="Y150" s="3">
        <v>0</v>
      </c>
      <c r="Z150" s="4">
        <v>0</v>
      </c>
      <c r="AA150" s="3">
        <v>30.43888888888889</v>
      </c>
      <c r="AB150" s="3">
        <v>0</v>
      </c>
      <c r="AC150" s="4">
        <f>Table39[[#This Row],[LPN Admin Hours Contract]]/Table39[[#This Row],[LPN Admin Hours]]</f>
        <v>0</v>
      </c>
      <c r="AD150" s="3">
        <f>SUM(Table39[[#This Row],[CNA Hours]], Table39[[#This Row],[NA in Training Hours]], Table39[[#This Row],[Med Aide/Tech Hours]])</f>
        <v>142.53333333333333</v>
      </c>
      <c r="AE150" s="3">
        <f>SUM(Table39[[#This Row],[CNA Hours Contract]], Table39[[#This Row],[NA in Training Hours Contract]], Table39[[#This Row],[Med Aide/Tech Hours Contract]])</f>
        <v>0</v>
      </c>
      <c r="AF150" s="4">
        <f>Table39[[#This Row],[CNA/NA/Med Aide Contract Hours]]/Table39[[#This Row],[Total CNA, NA in Training, Med Aide/Tech Hours]]</f>
        <v>0</v>
      </c>
      <c r="AG150" s="3">
        <v>104.56111111111112</v>
      </c>
      <c r="AH150" s="3">
        <v>0</v>
      </c>
      <c r="AI150" s="4">
        <f>Table39[[#This Row],[CNA Hours Contract]]/Table39[[#This Row],[CNA Hours]]</f>
        <v>0</v>
      </c>
      <c r="AJ150" s="3">
        <v>0</v>
      </c>
      <c r="AK150" s="3">
        <v>0</v>
      </c>
      <c r="AL150" s="4">
        <v>0</v>
      </c>
      <c r="AM150" s="3">
        <v>37.972222222222221</v>
      </c>
      <c r="AN150" s="3">
        <v>0</v>
      </c>
      <c r="AO150" s="4">
        <f>Table39[[#This Row],[Med Aide/Tech Hours Contract]]/Table39[[#This Row],[Med Aide/Tech Hours]]</f>
        <v>0</v>
      </c>
      <c r="AP150" s="1" t="s">
        <v>148</v>
      </c>
      <c r="AQ150" s="1">
        <v>4</v>
      </c>
    </row>
    <row r="151" spans="1:43" x14ac:dyDescent="0.2">
      <c r="A151" s="1" t="s">
        <v>273</v>
      </c>
      <c r="B151" s="1" t="s">
        <v>421</v>
      </c>
      <c r="C151" s="1" t="s">
        <v>565</v>
      </c>
      <c r="D151" s="1" t="s">
        <v>702</v>
      </c>
      <c r="E151" s="3">
        <v>81.033333333333331</v>
      </c>
      <c r="F151" s="3">
        <f t="shared" si="8"/>
        <v>266.08055555555552</v>
      </c>
      <c r="G151" s="3">
        <f>SUM(Table39[[#This Row],[RN Hours Contract (W/ Admin, DON)]], Table39[[#This Row],[LPN Contract Hours (w/ Admin)]], Table39[[#This Row],[CNA/NA/Med Aide Contract Hours]])</f>
        <v>0</v>
      </c>
      <c r="H151" s="4">
        <f>Table39[[#This Row],[Total Contract Hours]]/Table39[[#This Row],[Total Hours Nurse Staffing]]</f>
        <v>0</v>
      </c>
      <c r="I151" s="3">
        <f>SUM(Table39[[#This Row],[RN Hours]], Table39[[#This Row],[RN Admin Hours]], Table39[[#This Row],[RN DON Hours]])</f>
        <v>42.686111111111117</v>
      </c>
      <c r="J151" s="3">
        <f t="shared" si="6"/>
        <v>0</v>
      </c>
      <c r="K151" s="4">
        <f>Table39[[#This Row],[RN Hours Contract (W/ Admin, DON)]]/Table39[[#This Row],[RN Hours (w/ Admin, DON)]]</f>
        <v>0</v>
      </c>
      <c r="L151" s="3">
        <v>33.538888888888891</v>
      </c>
      <c r="M151" s="3">
        <v>0</v>
      </c>
      <c r="N151" s="4">
        <f>Table39[[#This Row],[RN Hours Contract]]/Table39[[#This Row],[RN Hours]]</f>
        <v>0</v>
      </c>
      <c r="O151" s="3">
        <v>3.4583333333333335</v>
      </c>
      <c r="P151" s="3">
        <v>0</v>
      </c>
      <c r="Q151" s="4">
        <f>Table39[[#This Row],[RN Admin Hours Contract]]/Table39[[#This Row],[RN Admin Hours]]</f>
        <v>0</v>
      </c>
      <c r="R151" s="3">
        <v>5.6888888888888891</v>
      </c>
      <c r="S151" s="3">
        <v>0</v>
      </c>
      <c r="T151" s="4">
        <f>Table39[[#This Row],[RN DON Hours Contract]]/Table39[[#This Row],[RN DON Hours]]</f>
        <v>0</v>
      </c>
      <c r="U151" s="3">
        <f>SUM(Table39[[#This Row],[LPN Hours]], Table39[[#This Row],[LPN Admin Hours]])</f>
        <v>52.55</v>
      </c>
      <c r="V151" s="3">
        <f>Table39[[#This Row],[LPN Hours Contract]]+Table39[[#This Row],[LPN Admin Hours Contract]]</f>
        <v>0</v>
      </c>
      <c r="W151" s="4">
        <f t="shared" si="7"/>
        <v>0</v>
      </c>
      <c r="X151" s="3">
        <v>45.527777777777779</v>
      </c>
      <c r="Y151" s="3">
        <v>0</v>
      </c>
      <c r="Z151" s="4">
        <f>Table39[[#This Row],[LPN Hours Contract]]/Table39[[#This Row],[LPN Hours]]</f>
        <v>0</v>
      </c>
      <c r="AA151" s="3">
        <v>7.0222222222222221</v>
      </c>
      <c r="AB151" s="3">
        <v>0</v>
      </c>
      <c r="AC151" s="4">
        <f>Table39[[#This Row],[LPN Admin Hours Contract]]/Table39[[#This Row],[LPN Admin Hours]]</f>
        <v>0</v>
      </c>
      <c r="AD151" s="3">
        <f>SUM(Table39[[#This Row],[CNA Hours]], Table39[[#This Row],[NA in Training Hours]], Table39[[#This Row],[Med Aide/Tech Hours]])</f>
        <v>170.84444444444443</v>
      </c>
      <c r="AE151" s="3">
        <f>SUM(Table39[[#This Row],[CNA Hours Contract]], Table39[[#This Row],[NA in Training Hours Contract]], Table39[[#This Row],[Med Aide/Tech Hours Contract]])</f>
        <v>0</v>
      </c>
      <c r="AF151" s="4">
        <f>Table39[[#This Row],[CNA/NA/Med Aide Contract Hours]]/Table39[[#This Row],[Total CNA, NA in Training, Med Aide/Tech Hours]]</f>
        <v>0</v>
      </c>
      <c r="AG151" s="3">
        <v>170.84444444444443</v>
      </c>
      <c r="AH151" s="3">
        <v>0</v>
      </c>
      <c r="AI151" s="4">
        <f>Table39[[#This Row],[CNA Hours Contract]]/Table39[[#This Row],[CNA Hours]]</f>
        <v>0</v>
      </c>
      <c r="AJ151" s="3">
        <v>0</v>
      </c>
      <c r="AK151" s="3">
        <v>0</v>
      </c>
      <c r="AL151" s="4">
        <v>0</v>
      </c>
      <c r="AM151" s="3">
        <v>0</v>
      </c>
      <c r="AN151" s="3">
        <v>0</v>
      </c>
      <c r="AO151" s="4">
        <v>0</v>
      </c>
      <c r="AP151" s="1" t="s">
        <v>149</v>
      </c>
      <c r="AQ151" s="1">
        <v>4</v>
      </c>
    </row>
    <row r="152" spans="1:43" x14ac:dyDescent="0.2">
      <c r="A152" s="1" t="s">
        <v>273</v>
      </c>
      <c r="B152" s="1" t="s">
        <v>422</v>
      </c>
      <c r="C152" s="1" t="s">
        <v>551</v>
      </c>
      <c r="D152" s="1" t="s">
        <v>758</v>
      </c>
      <c r="E152" s="3">
        <v>87.422222222222217</v>
      </c>
      <c r="F152" s="3">
        <f t="shared" si="8"/>
        <v>315.70022222222224</v>
      </c>
      <c r="G152" s="3">
        <f>SUM(Table39[[#This Row],[RN Hours Contract (W/ Admin, DON)]], Table39[[#This Row],[LPN Contract Hours (w/ Admin)]], Table39[[#This Row],[CNA/NA/Med Aide Contract Hours]])</f>
        <v>0</v>
      </c>
      <c r="H152" s="4">
        <f>Table39[[#This Row],[Total Contract Hours]]/Table39[[#This Row],[Total Hours Nurse Staffing]]</f>
        <v>0</v>
      </c>
      <c r="I152" s="3">
        <f>SUM(Table39[[#This Row],[RN Hours]], Table39[[#This Row],[RN Admin Hours]], Table39[[#This Row],[RN DON Hours]])</f>
        <v>48.824999999999996</v>
      </c>
      <c r="J152" s="3">
        <f t="shared" si="6"/>
        <v>0</v>
      </c>
      <c r="K152" s="4">
        <f>Table39[[#This Row],[RN Hours Contract (W/ Admin, DON)]]/Table39[[#This Row],[RN Hours (w/ Admin, DON)]]</f>
        <v>0</v>
      </c>
      <c r="L152" s="3">
        <v>24.708555555555556</v>
      </c>
      <c r="M152" s="3">
        <v>0</v>
      </c>
      <c r="N152" s="4">
        <f>Table39[[#This Row],[RN Hours Contract]]/Table39[[#This Row],[RN Hours]]</f>
        <v>0</v>
      </c>
      <c r="O152" s="3">
        <v>18.516444444444442</v>
      </c>
      <c r="P152" s="3">
        <v>0</v>
      </c>
      <c r="Q152" s="4">
        <f>Table39[[#This Row],[RN Admin Hours Contract]]/Table39[[#This Row],[RN Admin Hours]]</f>
        <v>0</v>
      </c>
      <c r="R152" s="3">
        <v>5.6</v>
      </c>
      <c r="S152" s="3">
        <v>0</v>
      </c>
      <c r="T152" s="4">
        <f>Table39[[#This Row],[RN DON Hours Contract]]/Table39[[#This Row],[RN DON Hours]]</f>
        <v>0</v>
      </c>
      <c r="U152" s="3">
        <f>SUM(Table39[[#This Row],[LPN Hours]], Table39[[#This Row],[LPN Admin Hours]])</f>
        <v>68.320888888888888</v>
      </c>
      <c r="V152" s="3">
        <f>Table39[[#This Row],[LPN Hours Contract]]+Table39[[#This Row],[LPN Admin Hours Contract]]</f>
        <v>0</v>
      </c>
      <c r="W152" s="4">
        <f t="shared" si="7"/>
        <v>0</v>
      </c>
      <c r="X152" s="3">
        <v>68.320888888888888</v>
      </c>
      <c r="Y152" s="3">
        <v>0</v>
      </c>
      <c r="Z152" s="4">
        <f>Table39[[#This Row],[LPN Hours Contract]]/Table39[[#This Row],[LPN Hours]]</f>
        <v>0</v>
      </c>
      <c r="AA152" s="3">
        <v>0</v>
      </c>
      <c r="AB152" s="3">
        <v>0</v>
      </c>
      <c r="AC152" s="4">
        <v>0</v>
      </c>
      <c r="AD152" s="3">
        <f>SUM(Table39[[#This Row],[CNA Hours]], Table39[[#This Row],[NA in Training Hours]], Table39[[#This Row],[Med Aide/Tech Hours]])</f>
        <v>198.55433333333332</v>
      </c>
      <c r="AE152" s="3">
        <f>SUM(Table39[[#This Row],[CNA Hours Contract]], Table39[[#This Row],[NA in Training Hours Contract]], Table39[[#This Row],[Med Aide/Tech Hours Contract]])</f>
        <v>0</v>
      </c>
      <c r="AF152" s="4">
        <f>Table39[[#This Row],[CNA/NA/Med Aide Contract Hours]]/Table39[[#This Row],[Total CNA, NA in Training, Med Aide/Tech Hours]]</f>
        <v>0</v>
      </c>
      <c r="AG152" s="3">
        <v>180.85833333333332</v>
      </c>
      <c r="AH152" s="3">
        <v>0</v>
      </c>
      <c r="AI152" s="4">
        <f>Table39[[#This Row],[CNA Hours Contract]]/Table39[[#This Row],[CNA Hours]]</f>
        <v>0</v>
      </c>
      <c r="AJ152" s="3">
        <v>0</v>
      </c>
      <c r="AK152" s="3">
        <v>0</v>
      </c>
      <c r="AL152" s="4">
        <v>0</v>
      </c>
      <c r="AM152" s="3">
        <v>17.695999999999994</v>
      </c>
      <c r="AN152" s="3">
        <v>0</v>
      </c>
      <c r="AO152" s="4">
        <f>Table39[[#This Row],[Med Aide/Tech Hours Contract]]/Table39[[#This Row],[Med Aide/Tech Hours]]</f>
        <v>0</v>
      </c>
      <c r="AP152" s="1" t="s">
        <v>150</v>
      </c>
      <c r="AQ152" s="1">
        <v>4</v>
      </c>
    </row>
    <row r="153" spans="1:43" x14ac:dyDescent="0.2">
      <c r="A153" s="1" t="s">
        <v>273</v>
      </c>
      <c r="B153" s="1" t="s">
        <v>423</v>
      </c>
      <c r="C153" s="1" t="s">
        <v>566</v>
      </c>
      <c r="D153" s="1" t="s">
        <v>743</v>
      </c>
      <c r="E153" s="3">
        <v>64.811111111111117</v>
      </c>
      <c r="F153" s="3">
        <f t="shared" si="8"/>
        <v>269.76111111111112</v>
      </c>
      <c r="G153" s="3">
        <f>SUM(Table39[[#This Row],[RN Hours Contract (W/ Admin, DON)]], Table39[[#This Row],[LPN Contract Hours (w/ Admin)]], Table39[[#This Row],[CNA/NA/Med Aide Contract Hours]])</f>
        <v>3.2</v>
      </c>
      <c r="H153" s="4">
        <f>Table39[[#This Row],[Total Contract Hours]]/Table39[[#This Row],[Total Hours Nurse Staffing]]</f>
        <v>1.1862347344358178E-2</v>
      </c>
      <c r="I153" s="3">
        <f>SUM(Table39[[#This Row],[RN Hours]], Table39[[#This Row],[RN Admin Hours]], Table39[[#This Row],[RN DON Hours]])</f>
        <v>31.241666666666667</v>
      </c>
      <c r="J153" s="3">
        <f t="shared" si="6"/>
        <v>0</v>
      </c>
      <c r="K153" s="4">
        <f>Table39[[#This Row],[RN Hours Contract (W/ Admin, DON)]]/Table39[[#This Row],[RN Hours (w/ Admin, DON)]]</f>
        <v>0</v>
      </c>
      <c r="L153" s="3">
        <v>15.483333333333333</v>
      </c>
      <c r="M153" s="3">
        <v>0</v>
      </c>
      <c r="N153" s="4">
        <f>Table39[[#This Row],[RN Hours Contract]]/Table39[[#This Row],[RN Hours]]</f>
        <v>0</v>
      </c>
      <c r="O153" s="3">
        <v>10.158333333333333</v>
      </c>
      <c r="P153" s="3">
        <v>0</v>
      </c>
      <c r="Q153" s="4">
        <f>Table39[[#This Row],[RN Admin Hours Contract]]/Table39[[#This Row],[RN Admin Hours]]</f>
        <v>0</v>
      </c>
      <c r="R153" s="3">
        <v>5.6</v>
      </c>
      <c r="S153" s="3">
        <v>0</v>
      </c>
      <c r="T153" s="4">
        <f>Table39[[#This Row],[RN DON Hours Contract]]/Table39[[#This Row],[RN DON Hours]]</f>
        <v>0</v>
      </c>
      <c r="U153" s="3">
        <f>SUM(Table39[[#This Row],[LPN Hours]], Table39[[#This Row],[LPN Admin Hours]])</f>
        <v>76.01666666666668</v>
      </c>
      <c r="V153" s="3">
        <f>Table39[[#This Row],[LPN Hours Contract]]+Table39[[#This Row],[LPN Admin Hours Contract]]</f>
        <v>3.2</v>
      </c>
      <c r="W153" s="4">
        <f t="shared" si="7"/>
        <v>4.2096031572023677E-2</v>
      </c>
      <c r="X153" s="3">
        <v>65.00833333333334</v>
      </c>
      <c r="Y153" s="3">
        <v>3.2</v>
      </c>
      <c r="Z153" s="4">
        <f>Table39[[#This Row],[LPN Hours Contract]]/Table39[[#This Row],[LPN Hours]]</f>
        <v>4.9224458402768873E-2</v>
      </c>
      <c r="AA153" s="3">
        <v>11.008333333333333</v>
      </c>
      <c r="AB153" s="3">
        <v>0</v>
      </c>
      <c r="AC153" s="4">
        <f>Table39[[#This Row],[LPN Admin Hours Contract]]/Table39[[#This Row],[LPN Admin Hours]]</f>
        <v>0</v>
      </c>
      <c r="AD153" s="3">
        <f>SUM(Table39[[#This Row],[CNA Hours]], Table39[[#This Row],[NA in Training Hours]], Table39[[#This Row],[Med Aide/Tech Hours]])</f>
        <v>162.50277777777777</v>
      </c>
      <c r="AE153" s="3">
        <f>SUM(Table39[[#This Row],[CNA Hours Contract]], Table39[[#This Row],[NA in Training Hours Contract]], Table39[[#This Row],[Med Aide/Tech Hours Contract]])</f>
        <v>0</v>
      </c>
      <c r="AF153" s="4">
        <f>Table39[[#This Row],[CNA/NA/Med Aide Contract Hours]]/Table39[[#This Row],[Total CNA, NA in Training, Med Aide/Tech Hours]]</f>
        <v>0</v>
      </c>
      <c r="AG153" s="3">
        <v>90.50555555555556</v>
      </c>
      <c r="AH153" s="3">
        <v>0</v>
      </c>
      <c r="AI153" s="4">
        <f>Table39[[#This Row],[CNA Hours Contract]]/Table39[[#This Row],[CNA Hours]]</f>
        <v>0</v>
      </c>
      <c r="AJ153" s="3">
        <v>38.580555555555556</v>
      </c>
      <c r="AK153" s="3">
        <v>0</v>
      </c>
      <c r="AL153" s="4">
        <f>Table39[[#This Row],[NA in Training Hours Contract]]/Table39[[#This Row],[NA in Training Hours]]</f>
        <v>0</v>
      </c>
      <c r="AM153" s="3">
        <v>33.416666666666664</v>
      </c>
      <c r="AN153" s="3">
        <v>0</v>
      </c>
      <c r="AO153" s="4">
        <f>Table39[[#This Row],[Med Aide/Tech Hours Contract]]/Table39[[#This Row],[Med Aide/Tech Hours]]</f>
        <v>0</v>
      </c>
      <c r="AP153" s="1" t="s">
        <v>151</v>
      </c>
      <c r="AQ153" s="1">
        <v>4</v>
      </c>
    </row>
    <row r="154" spans="1:43" x14ac:dyDescent="0.2">
      <c r="A154" s="1" t="s">
        <v>273</v>
      </c>
      <c r="B154" s="1" t="s">
        <v>424</v>
      </c>
      <c r="C154" s="1" t="s">
        <v>662</v>
      </c>
      <c r="D154" s="1" t="s">
        <v>701</v>
      </c>
      <c r="E154" s="3">
        <v>35.333333333333336</v>
      </c>
      <c r="F154" s="3">
        <f t="shared" si="8"/>
        <v>202.03722222222223</v>
      </c>
      <c r="G154" s="3">
        <f>SUM(Table39[[#This Row],[RN Hours Contract (W/ Admin, DON)]], Table39[[#This Row],[LPN Contract Hours (w/ Admin)]], Table39[[#This Row],[CNA/NA/Med Aide Contract Hours]])</f>
        <v>0</v>
      </c>
      <c r="H154" s="4">
        <f>Table39[[#This Row],[Total Contract Hours]]/Table39[[#This Row],[Total Hours Nurse Staffing]]</f>
        <v>0</v>
      </c>
      <c r="I154" s="3">
        <f>SUM(Table39[[#This Row],[RN Hours]], Table39[[#This Row],[RN Admin Hours]], Table39[[#This Row],[RN DON Hours]])</f>
        <v>39.44777777777778</v>
      </c>
      <c r="J154" s="3">
        <f t="shared" si="6"/>
        <v>0</v>
      </c>
      <c r="K154" s="4">
        <f>Table39[[#This Row],[RN Hours Contract (W/ Admin, DON)]]/Table39[[#This Row],[RN Hours (w/ Admin, DON)]]</f>
        <v>0</v>
      </c>
      <c r="L154" s="3">
        <v>24.204444444444444</v>
      </c>
      <c r="M154" s="3">
        <v>0</v>
      </c>
      <c r="N154" s="4">
        <f>Table39[[#This Row],[RN Hours Contract]]/Table39[[#This Row],[RN Hours]]</f>
        <v>0</v>
      </c>
      <c r="O154" s="3">
        <v>10.321111111111112</v>
      </c>
      <c r="P154" s="3">
        <v>0</v>
      </c>
      <c r="Q154" s="4">
        <f>Table39[[#This Row],[RN Admin Hours Contract]]/Table39[[#This Row],[RN Admin Hours]]</f>
        <v>0</v>
      </c>
      <c r="R154" s="3">
        <v>4.9222222222222225</v>
      </c>
      <c r="S154" s="3">
        <v>0</v>
      </c>
      <c r="T154" s="4">
        <f>Table39[[#This Row],[RN DON Hours Contract]]/Table39[[#This Row],[RN DON Hours]]</f>
        <v>0</v>
      </c>
      <c r="U154" s="3">
        <f>SUM(Table39[[#This Row],[LPN Hours]], Table39[[#This Row],[LPN Admin Hours]])</f>
        <v>45.478333333333332</v>
      </c>
      <c r="V154" s="3">
        <f>Table39[[#This Row],[LPN Hours Contract]]+Table39[[#This Row],[LPN Admin Hours Contract]]</f>
        <v>0</v>
      </c>
      <c r="W154" s="4">
        <f t="shared" si="7"/>
        <v>0</v>
      </c>
      <c r="X154" s="3">
        <v>30.795555555555556</v>
      </c>
      <c r="Y154" s="3">
        <v>0</v>
      </c>
      <c r="Z154" s="4">
        <f>Table39[[#This Row],[LPN Hours Contract]]/Table39[[#This Row],[LPN Hours]]</f>
        <v>0</v>
      </c>
      <c r="AA154" s="3">
        <v>14.682777777777778</v>
      </c>
      <c r="AB154" s="3">
        <v>0</v>
      </c>
      <c r="AC154" s="4">
        <f>Table39[[#This Row],[LPN Admin Hours Contract]]/Table39[[#This Row],[LPN Admin Hours]]</f>
        <v>0</v>
      </c>
      <c r="AD154" s="3">
        <f>SUM(Table39[[#This Row],[CNA Hours]], Table39[[#This Row],[NA in Training Hours]], Table39[[#This Row],[Med Aide/Tech Hours]])</f>
        <v>117.11111111111111</v>
      </c>
      <c r="AE154" s="3">
        <f>SUM(Table39[[#This Row],[CNA Hours Contract]], Table39[[#This Row],[NA in Training Hours Contract]], Table39[[#This Row],[Med Aide/Tech Hours Contract]])</f>
        <v>0</v>
      </c>
      <c r="AF154" s="4">
        <f>Table39[[#This Row],[CNA/NA/Med Aide Contract Hours]]/Table39[[#This Row],[Total CNA, NA in Training, Med Aide/Tech Hours]]</f>
        <v>0</v>
      </c>
      <c r="AG154" s="3">
        <v>108.09222222222222</v>
      </c>
      <c r="AH154" s="3">
        <v>0</v>
      </c>
      <c r="AI154" s="4">
        <f>Table39[[#This Row],[CNA Hours Contract]]/Table39[[#This Row],[CNA Hours]]</f>
        <v>0</v>
      </c>
      <c r="AJ154" s="3">
        <v>0</v>
      </c>
      <c r="AK154" s="3">
        <v>0</v>
      </c>
      <c r="AL154" s="4">
        <v>0</v>
      </c>
      <c r="AM154" s="3">
        <v>9.0188888888888883</v>
      </c>
      <c r="AN154" s="3">
        <v>0</v>
      </c>
      <c r="AO154" s="4">
        <f>Table39[[#This Row],[Med Aide/Tech Hours Contract]]/Table39[[#This Row],[Med Aide/Tech Hours]]</f>
        <v>0</v>
      </c>
      <c r="AP154" s="1" t="s">
        <v>152</v>
      </c>
      <c r="AQ154" s="1">
        <v>4</v>
      </c>
    </row>
    <row r="155" spans="1:43" x14ac:dyDescent="0.2">
      <c r="A155" s="1" t="s">
        <v>273</v>
      </c>
      <c r="B155" s="1" t="s">
        <v>425</v>
      </c>
      <c r="C155" s="1" t="s">
        <v>554</v>
      </c>
      <c r="D155" s="1" t="s">
        <v>729</v>
      </c>
      <c r="E155" s="3">
        <v>42.533333333333331</v>
      </c>
      <c r="F155" s="3">
        <f t="shared" si="8"/>
        <v>193.42422222222223</v>
      </c>
      <c r="G155" s="3">
        <f>SUM(Table39[[#This Row],[RN Hours Contract (W/ Admin, DON)]], Table39[[#This Row],[LPN Contract Hours (w/ Admin)]], Table39[[#This Row],[CNA/NA/Med Aide Contract Hours]])</f>
        <v>0</v>
      </c>
      <c r="H155" s="4">
        <f>Table39[[#This Row],[Total Contract Hours]]/Table39[[#This Row],[Total Hours Nurse Staffing]]</f>
        <v>0</v>
      </c>
      <c r="I155" s="3">
        <f>SUM(Table39[[#This Row],[RN Hours]], Table39[[#This Row],[RN Admin Hours]], Table39[[#This Row],[RN DON Hours]])</f>
        <v>32.584222222222223</v>
      </c>
      <c r="J155" s="3">
        <f t="shared" si="6"/>
        <v>0</v>
      </c>
      <c r="K155" s="4">
        <f>Table39[[#This Row],[RN Hours Contract (W/ Admin, DON)]]/Table39[[#This Row],[RN Hours (w/ Admin, DON)]]</f>
        <v>0</v>
      </c>
      <c r="L155" s="3">
        <v>21.206444444444443</v>
      </c>
      <c r="M155" s="3">
        <v>0</v>
      </c>
      <c r="N155" s="4">
        <f>Table39[[#This Row],[RN Hours Contract]]/Table39[[#This Row],[RN Hours]]</f>
        <v>0</v>
      </c>
      <c r="O155" s="3">
        <v>5.6888888888888891</v>
      </c>
      <c r="P155" s="3">
        <v>0</v>
      </c>
      <c r="Q155" s="4">
        <f>Table39[[#This Row],[RN Admin Hours Contract]]/Table39[[#This Row],[RN Admin Hours]]</f>
        <v>0</v>
      </c>
      <c r="R155" s="3">
        <v>5.6888888888888891</v>
      </c>
      <c r="S155" s="3">
        <v>0</v>
      </c>
      <c r="T155" s="4">
        <f>Table39[[#This Row],[RN DON Hours Contract]]/Table39[[#This Row],[RN DON Hours]]</f>
        <v>0</v>
      </c>
      <c r="U155" s="3">
        <f>SUM(Table39[[#This Row],[LPN Hours]], Table39[[#This Row],[LPN Admin Hours]])</f>
        <v>40.310333333333332</v>
      </c>
      <c r="V155" s="3">
        <f>Table39[[#This Row],[LPN Hours Contract]]+Table39[[#This Row],[LPN Admin Hours Contract]]</f>
        <v>0</v>
      </c>
      <c r="W155" s="4">
        <f t="shared" si="7"/>
        <v>0</v>
      </c>
      <c r="X155" s="3">
        <v>40.310333333333332</v>
      </c>
      <c r="Y155" s="3">
        <v>0</v>
      </c>
      <c r="Z155" s="4">
        <f>Table39[[#This Row],[LPN Hours Contract]]/Table39[[#This Row],[LPN Hours]]</f>
        <v>0</v>
      </c>
      <c r="AA155" s="3">
        <v>0</v>
      </c>
      <c r="AB155" s="3">
        <v>0</v>
      </c>
      <c r="AC155" s="4">
        <v>0</v>
      </c>
      <c r="AD155" s="3">
        <f>SUM(Table39[[#This Row],[CNA Hours]], Table39[[#This Row],[NA in Training Hours]], Table39[[#This Row],[Med Aide/Tech Hours]])</f>
        <v>120.52966666666667</v>
      </c>
      <c r="AE155" s="3">
        <f>SUM(Table39[[#This Row],[CNA Hours Contract]], Table39[[#This Row],[NA in Training Hours Contract]], Table39[[#This Row],[Med Aide/Tech Hours Contract]])</f>
        <v>0</v>
      </c>
      <c r="AF155" s="4">
        <f>Table39[[#This Row],[CNA/NA/Med Aide Contract Hours]]/Table39[[#This Row],[Total CNA, NA in Training, Med Aide/Tech Hours]]</f>
        <v>0</v>
      </c>
      <c r="AG155" s="3">
        <v>110.16777777777779</v>
      </c>
      <c r="AH155" s="3">
        <v>0</v>
      </c>
      <c r="AI155" s="4">
        <f>Table39[[#This Row],[CNA Hours Contract]]/Table39[[#This Row],[CNA Hours]]</f>
        <v>0</v>
      </c>
      <c r="AJ155" s="3">
        <v>0</v>
      </c>
      <c r="AK155" s="3">
        <v>0</v>
      </c>
      <c r="AL155" s="4">
        <v>0</v>
      </c>
      <c r="AM155" s="3">
        <v>10.36188888888889</v>
      </c>
      <c r="AN155" s="3">
        <v>0</v>
      </c>
      <c r="AO155" s="4">
        <f>Table39[[#This Row],[Med Aide/Tech Hours Contract]]/Table39[[#This Row],[Med Aide/Tech Hours]]</f>
        <v>0</v>
      </c>
      <c r="AP155" s="1" t="s">
        <v>153</v>
      </c>
      <c r="AQ155" s="1">
        <v>4</v>
      </c>
    </row>
    <row r="156" spans="1:43" x14ac:dyDescent="0.2">
      <c r="A156" s="1" t="s">
        <v>273</v>
      </c>
      <c r="B156" s="1" t="s">
        <v>426</v>
      </c>
      <c r="C156" s="1" t="s">
        <v>563</v>
      </c>
      <c r="D156" s="1" t="s">
        <v>694</v>
      </c>
      <c r="E156" s="3">
        <v>100.13333333333334</v>
      </c>
      <c r="F156" s="3">
        <f t="shared" si="8"/>
        <v>364.38322222222223</v>
      </c>
      <c r="G156" s="3">
        <f>SUM(Table39[[#This Row],[RN Hours Contract (W/ Admin, DON)]], Table39[[#This Row],[LPN Contract Hours (w/ Admin)]], Table39[[#This Row],[CNA/NA/Med Aide Contract Hours]])</f>
        <v>0.18888888888888888</v>
      </c>
      <c r="H156" s="4">
        <f>Table39[[#This Row],[Total Contract Hours]]/Table39[[#This Row],[Total Hours Nurse Staffing]]</f>
        <v>5.1837976440554496E-4</v>
      </c>
      <c r="I156" s="3">
        <f>SUM(Table39[[#This Row],[RN Hours]], Table39[[#This Row],[RN Admin Hours]], Table39[[#This Row],[RN DON Hours]])</f>
        <v>59.144111111111108</v>
      </c>
      <c r="J156" s="3">
        <f t="shared" si="6"/>
        <v>0.14444444444444443</v>
      </c>
      <c r="K156" s="4">
        <f>Table39[[#This Row],[RN Hours Contract (W/ Admin, DON)]]/Table39[[#This Row],[RN Hours (w/ Admin, DON)]]</f>
        <v>2.4422455884590744E-3</v>
      </c>
      <c r="L156" s="3">
        <v>33.343222222222224</v>
      </c>
      <c r="M156" s="3">
        <v>0.14444444444444443</v>
      </c>
      <c r="N156" s="4">
        <f>Table39[[#This Row],[RN Hours Contract]]/Table39[[#This Row],[RN Hours]]</f>
        <v>4.3320481590461493E-3</v>
      </c>
      <c r="O156" s="3">
        <v>20.526999999999994</v>
      </c>
      <c r="P156" s="3">
        <v>0</v>
      </c>
      <c r="Q156" s="4">
        <f>Table39[[#This Row],[RN Admin Hours Contract]]/Table39[[#This Row],[RN Admin Hours]]</f>
        <v>0</v>
      </c>
      <c r="R156" s="3">
        <v>5.2738888888888891</v>
      </c>
      <c r="S156" s="3">
        <v>0</v>
      </c>
      <c r="T156" s="4">
        <f>Table39[[#This Row],[RN DON Hours Contract]]/Table39[[#This Row],[RN DON Hours]]</f>
        <v>0</v>
      </c>
      <c r="U156" s="3">
        <f>SUM(Table39[[#This Row],[LPN Hours]], Table39[[#This Row],[LPN Admin Hours]])</f>
        <v>111.86144444444446</v>
      </c>
      <c r="V156" s="3">
        <f>Table39[[#This Row],[LPN Hours Contract]]+Table39[[#This Row],[LPN Admin Hours Contract]]</f>
        <v>4.4444444444444446E-2</v>
      </c>
      <c r="W156" s="4">
        <f t="shared" si="7"/>
        <v>3.9731691884702602E-4</v>
      </c>
      <c r="X156" s="3">
        <v>95.931777777777782</v>
      </c>
      <c r="Y156" s="3">
        <v>0</v>
      </c>
      <c r="Z156" s="4">
        <f>Table39[[#This Row],[LPN Hours Contract]]/Table39[[#This Row],[LPN Hours]]</f>
        <v>0</v>
      </c>
      <c r="AA156" s="3">
        <v>15.92966666666667</v>
      </c>
      <c r="AB156" s="3">
        <v>4.4444444444444446E-2</v>
      </c>
      <c r="AC156" s="4">
        <f>Table39[[#This Row],[LPN Admin Hours Contract]]/Table39[[#This Row],[LPN Admin Hours]]</f>
        <v>2.7900423388924921E-3</v>
      </c>
      <c r="AD156" s="3">
        <f>SUM(Table39[[#This Row],[CNA Hours]], Table39[[#This Row],[NA in Training Hours]], Table39[[#This Row],[Med Aide/Tech Hours]])</f>
        <v>193.37766666666667</v>
      </c>
      <c r="AE156" s="3">
        <f>SUM(Table39[[#This Row],[CNA Hours Contract]], Table39[[#This Row],[NA in Training Hours Contract]], Table39[[#This Row],[Med Aide/Tech Hours Contract]])</f>
        <v>0</v>
      </c>
      <c r="AF156" s="4">
        <f>Table39[[#This Row],[CNA/NA/Med Aide Contract Hours]]/Table39[[#This Row],[Total CNA, NA in Training, Med Aide/Tech Hours]]</f>
        <v>0</v>
      </c>
      <c r="AG156" s="3">
        <v>172.41555555555556</v>
      </c>
      <c r="AH156" s="3">
        <v>0</v>
      </c>
      <c r="AI156" s="4">
        <f>Table39[[#This Row],[CNA Hours Contract]]/Table39[[#This Row],[CNA Hours]]</f>
        <v>0</v>
      </c>
      <c r="AJ156" s="3">
        <v>13.878666666666666</v>
      </c>
      <c r="AK156" s="3">
        <v>0</v>
      </c>
      <c r="AL156" s="4">
        <f>Table39[[#This Row],[NA in Training Hours Contract]]/Table39[[#This Row],[NA in Training Hours]]</f>
        <v>0</v>
      </c>
      <c r="AM156" s="3">
        <v>7.0834444444444458</v>
      </c>
      <c r="AN156" s="3">
        <v>0</v>
      </c>
      <c r="AO156" s="4">
        <f>Table39[[#This Row],[Med Aide/Tech Hours Contract]]/Table39[[#This Row],[Med Aide/Tech Hours]]</f>
        <v>0</v>
      </c>
      <c r="AP156" s="1" t="s">
        <v>154</v>
      </c>
      <c r="AQ156" s="1">
        <v>4</v>
      </c>
    </row>
    <row r="157" spans="1:43" x14ac:dyDescent="0.2">
      <c r="A157" s="1" t="s">
        <v>273</v>
      </c>
      <c r="B157" s="1" t="s">
        <v>427</v>
      </c>
      <c r="C157" s="1" t="s">
        <v>563</v>
      </c>
      <c r="D157" s="1" t="s">
        <v>694</v>
      </c>
      <c r="E157" s="3">
        <v>120.8</v>
      </c>
      <c r="F157" s="3">
        <f t="shared" si="8"/>
        <v>445.07522222222224</v>
      </c>
      <c r="G157" s="3">
        <f>SUM(Table39[[#This Row],[RN Hours Contract (W/ Admin, DON)]], Table39[[#This Row],[LPN Contract Hours (w/ Admin)]], Table39[[#This Row],[CNA/NA/Med Aide Contract Hours]])</f>
        <v>110.66422222222224</v>
      </c>
      <c r="H157" s="4">
        <f>Table39[[#This Row],[Total Contract Hours]]/Table39[[#This Row],[Total Hours Nurse Staffing]]</f>
        <v>0.24864161538736151</v>
      </c>
      <c r="I157" s="3">
        <f>SUM(Table39[[#This Row],[RN Hours]], Table39[[#This Row],[RN Admin Hours]], Table39[[#This Row],[RN DON Hours]])</f>
        <v>75.552999999999997</v>
      </c>
      <c r="J157" s="3">
        <f t="shared" si="6"/>
        <v>15.898444444444445</v>
      </c>
      <c r="K157" s="4">
        <f>Table39[[#This Row],[RN Hours Contract (W/ Admin, DON)]]/Table39[[#This Row],[RN Hours (w/ Admin, DON)]]</f>
        <v>0.21042770564298499</v>
      </c>
      <c r="L157" s="3">
        <v>48.712888888888884</v>
      </c>
      <c r="M157" s="3">
        <v>15.898444444444445</v>
      </c>
      <c r="N157" s="4">
        <f>Table39[[#This Row],[RN Hours Contract]]/Table39[[#This Row],[RN Hours]]</f>
        <v>0.32637038794204598</v>
      </c>
      <c r="O157" s="3">
        <v>21.240111111111112</v>
      </c>
      <c r="P157" s="3">
        <v>0</v>
      </c>
      <c r="Q157" s="4">
        <f>Table39[[#This Row],[RN Admin Hours Contract]]/Table39[[#This Row],[RN Admin Hours]]</f>
        <v>0</v>
      </c>
      <c r="R157" s="3">
        <v>5.6</v>
      </c>
      <c r="S157" s="3">
        <v>0</v>
      </c>
      <c r="T157" s="4">
        <f>Table39[[#This Row],[RN DON Hours Contract]]/Table39[[#This Row],[RN DON Hours]]</f>
        <v>0</v>
      </c>
      <c r="U157" s="3">
        <f>SUM(Table39[[#This Row],[LPN Hours]], Table39[[#This Row],[LPN Admin Hours]])</f>
        <v>106.23177777777778</v>
      </c>
      <c r="V157" s="3">
        <f>Table39[[#This Row],[LPN Hours Contract]]+Table39[[#This Row],[LPN Admin Hours Contract]]</f>
        <v>31.812444444444449</v>
      </c>
      <c r="W157" s="4">
        <f t="shared" si="7"/>
        <v>0.29946260064471192</v>
      </c>
      <c r="X157" s="3">
        <v>106.23177777777778</v>
      </c>
      <c r="Y157" s="3">
        <v>31.812444444444449</v>
      </c>
      <c r="Z157" s="4">
        <f>Table39[[#This Row],[LPN Hours Contract]]/Table39[[#This Row],[LPN Hours]]</f>
        <v>0.29946260064471192</v>
      </c>
      <c r="AA157" s="3">
        <v>0</v>
      </c>
      <c r="AB157" s="3">
        <v>0</v>
      </c>
      <c r="AC157" s="4">
        <v>0</v>
      </c>
      <c r="AD157" s="3">
        <f>SUM(Table39[[#This Row],[CNA Hours]], Table39[[#This Row],[NA in Training Hours]], Table39[[#This Row],[Med Aide/Tech Hours]])</f>
        <v>263.29044444444446</v>
      </c>
      <c r="AE157" s="3">
        <f>SUM(Table39[[#This Row],[CNA Hours Contract]], Table39[[#This Row],[NA in Training Hours Contract]], Table39[[#This Row],[Med Aide/Tech Hours Contract]])</f>
        <v>62.953333333333333</v>
      </c>
      <c r="AF157" s="4">
        <f>Table39[[#This Row],[CNA/NA/Med Aide Contract Hours]]/Table39[[#This Row],[Total CNA, NA in Training, Med Aide/Tech Hours]]</f>
        <v>0.2391022335283299</v>
      </c>
      <c r="AG157" s="3">
        <v>220.51233333333334</v>
      </c>
      <c r="AH157" s="3">
        <v>62.869444444444447</v>
      </c>
      <c r="AI157" s="4">
        <f>Table39[[#This Row],[CNA Hours Contract]]/Table39[[#This Row],[CNA Hours]]</f>
        <v>0.28510625004094003</v>
      </c>
      <c r="AJ157" s="3">
        <v>33.024555555555565</v>
      </c>
      <c r="AK157" s="3">
        <v>8.3888888888888888E-2</v>
      </c>
      <c r="AL157" s="4">
        <f>Table39[[#This Row],[NA in Training Hours Contract]]/Table39[[#This Row],[NA in Training Hours]]</f>
        <v>2.5401973615592432E-3</v>
      </c>
      <c r="AM157" s="3">
        <v>9.7535555555555522</v>
      </c>
      <c r="AN157" s="3">
        <v>0</v>
      </c>
      <c r="AO157" s="4">
        <f>Table39[[#This Row],[Med Aide/Tech Hours Contract]]/Table39[[#This Row],[Med Aide/Tech Hours]]</f>
        <v>0</v>
      </c>
      <c r="AP157" s="1" t="s">
        <v>155</v>
      </c>
      <c r="AQ157" s="1">
        <v>4</v>
      </c>
    </row>
    <row r="158" spans="1:43" x14ac:dyDescent="0.2">
      <c r="A158" s="1" t="s">
        <v>273</v>
      </c>
      <c r="B158" s="1" t="s">
        <v>428</v>
      </c>
      <c r="C158" s="1" t="s">
        <v>659</v>
      </c>
      <c r="D158" s="1" t="s">
        <v>792</v>
      </c>
      <c r="E158" s="3">
        <v>57.477777777777774</v>
      </c>
      <c r="F158" s="3">
        <f t="shared" si="8"/>
        <v>218.70955555555554</v>
      </c>
      <c r="G158" s="3">
        <f>SUM(Table39[[#This Row],[RN Hours Contract (W/ Admin, DON)]], Table39[[#This Row],[LPN Contract Hours (w/ Admin)]], Table39[[#This Row],[CNA/NA/Med Aide Contract Hours]])</f>
        <v>0</v>
      </c>
      <c r="H158" s="4">
        <f>Table39[[#This Row],[Total Contract Hours]]/Table39[[#This Row],[Total Hours Nurse Staffing]]</f>
        <v>0</v>
      </c>
      <c r="I158" s="3">
        <f>SUM(Table39[[#This Row],[RN Hours]], Table39[[#This Row],[RN Admin Hours]], Table39[[#This Row],[RN DON Hours]])</f>
        <v>27.969444444444445</v>
      </c>
      <c r="J158" s="3">
        <f t="shared" si="6"/>
        <v>0</v>
      </c>
      <c r="K158" s="4">
        <f>Table39[[#This Row],[RN Hours Contract (W/ Admin, DON)]]/Table39[[#This Row],[RN Hours (w/ Admin, DON)]]</f>
        <v>0</v>
      </c>
      <c r="L158" s="3">
        <v>9.3527777777777779</v>
      </c>
      <c r="M158" s="3">
        <v>0</v>
      </c>
      <c r="N158" s="4">
        <f>Table39[[#This Row],[RN Hours Contract]]/Table39[[#This Row],[RN Hours]]</f>
        <v>0</v>
      </c>
      <c r="O158" s="3">
        <v>11.827777777777778</v>
      </c>
      <c r="P158" s="3">
        <v>0</v>
      </c>
      <c r="Q158" s="4">
        <f>Table39[[#This Row],[RN Admin Hours Contract]]/Table39[[#This Row],[RN Admin Hours]]</f>
        <v>0</v>
      </c>
      <c r="R158" s="3">
        <v>6.7888888888888888</v>
      </c>
      <c r="S158" s="3">
        <v>0</v>
      </c>
      <c r="T158" s="4">
        <f>Table39[[#This Row],[RN DON Hours Contract]]/Table39[[#This Row],[RN DON Hours]]</f>
        <v>0</v>
      </c>
      <c r="U158" s="3">
        <f>SUM(Table39[[#This Row],[LPN Hours]], Table39[[#This Row],[LPN Admin Hours]])</f>
        <v>31.466666666666665</v>
      </c>
      <c r="V158" s="3">
        <f>Table39[[#This Row],[LPN Hours Contract]]+Table39[[#This Row],[LPN Admin Hours Contract]]</f>
        <v>0</v>
      </c>
      <c r="W158" s="4">
        <f t="shared" si="7"/>
        <v>0</v>
      </c>
      <c r="X158" s="3">
        <v>31.466666666666665</v>
      </c>
      <c r="Y158" s="3">
        <v>0</v>
      </c>
      <c r="Z158" s="4">
        <f>Table39[[#This Row],[LPN Hours Contract]]/Table39[[#This Row],[LPN Hours]]</f>
        <v>0</v>
      </c>
      <c r="AA158" s="3">
        <v>0</v>
      </c>
      <c r="AB158" s="3">
        <v>0</v>
      </c>
      <c r="AC158" s="4">
        <v>0</v>
      </c>
      <c r="AD158" s="3">
        <f>SUM(Table39[[#This Row],[CNA Hours]], Table39[[#This Row],[NA in Training Hours]], Table39[[#This Row],[Med Aide/Tech Hours]])</f>
        <v>159.27344444444444</v>
      </c>
      <c r="AE158" s="3">
        <f>SUM(Table39[[#This Row],[CNA Hours Contract]], Table39[[#This Row],[NA in Training Hours Contract]], Table39[[#This Row],[Med Aide/Tech Hours Contract]])</f>
        <v>0</v>
      </c>
      <c r="AF158" s="4">
        <f>Table39[[#This Row],[CNA/NA/Med Aide Contract Hours]]/Table39[[#This Row],[Total CNA, NA in Training, Med Aide/Tech Hours]]</f>
        <v>0</v>
      </c>
      <c r="AG158" s="3">
        <v>110.56066666666666</v>
      </c>
      <c r="AH158" s="3">
        <v>0</v>
      </c>
      <c r="AI158" s="4">
        <f>Table39[[#This Row],[CNA Hours Contract]]/Table39[[#This Row],[CNA Hours]]</f>
        <v>0</v>
      </c>
      <c r="AJ158" s="3">
        <v>14.376666666666667</v>
      </c>
      <c r="AK158" s="3">
        <v>0</v>
      </c>
      <c r="AL158" s="4">
        <f>Table39[[#This Row],[NA in Training Hours Contract]]/Table39[[#This Row],[NA in Training Hours]]</f>
        <v>0</v>
      </c>
      <c r="AM158" s="3">
        <v>34.336111111111109</v>
      </c>
      <c r="AN158" s="3">
        <v>0</v>
      </c>
      <c r="AO158" s="4">
        <f>Table39[[#This Row],[Med Aide/Tech Hours Contract]]/Table39[[#This Row],[Med Aide/Tech Hours]]</f>
        <v>0</v>
      </c>
      <c r="AP158" s="1" t="s">
        <v>156</v>
      </c>
      <c r="AQ158" s="1">
        <v>4</v>
      </c>
    </row>
    <row r="159" spans="1:43" x14ac:dyDescent="0.2">
      <c r="A159" s="1" t="s">
        <v>273</v>
      </c>
      <c r="B159" s="1" t="s">
        <v>429</v>
      </c>
      <c r="C159" s="1" t="s">
        <v>618</v>
      </c>
      <c r="D159" s="1" t="s">
        <v>726</v>
      </c>
      <c r="E159" s="3">
        <v>41.022222222222226</v>
      </c>
      <c r="F159" s="3">
        <f t="shared" si="8"/>
        <v>183.98666666666665</v>
      </c>
      <c r="G159" s="3">
        <f>SUM(Table39[[#This Row],[RN Hours Contract (W/ Admin, DON)]], Table39[[#This Row],[LPN Contract Hours (w/ Admin)]], Table39[[#This Row],[CNA/NA/Med Aide Contract Hours]])</f>
        <v>0</v>
      </c>
      <c r="H159" s="4">
        <f>Table39[[#This Row],[Total Contract Hours]]/Table39[[#This Row],[Total Hours Nurse Staffing]]</f>
        <v>0</v>
      </c>
      <c r="I159" s="3">
        <f>SUM(Table39[[#This Row],[RN Hours]], Table39[[#This Row],[RN Admin Hours]], Table39[[#This Row],[RN DON Hours]])</f>
        <v>43.033777777777779</v>
      </c>
      <c r="J159" s="3">
        <f t="shared" si="6"/>
        <v>0</v>
      </c>
      <c r="K159" s="4">
        <f>Table39[[#This Row],[RN Hours Contract (W/ Admin, DON)]]/Table39[[#This Row],[RN Hours (w/ Admin, DON)]]</f>
        <v>0</v>
      </c>
      <c r="L159" s="3">
        <v>20.994</v>
      </c>
      <c r="M159" s="3">
        <v>0</v>
      </c>
      <c r="N159" s="4">
        <f>Table39[[#This Row],[RN Hours Contract]]/Table39[[#This Row],[RN Hours]]</f>
        <v>0</v>
      </c>
      <c r="O159" s="3">
        <v>16.350888888888889</v>
      </c>
      <c r="P159" s="3">
        <v>0</v>
      </c>
      <c r="Q159" s="4">
        <f>Table39[[#This Row],[RN Admin Hours Contract]]/Table39[[#This Row],[RN Admin Hours]]</f>
        <v>0</v>
      </c>
      <c r="R159" s="3">
        <v>5.6888888888888891</v>
      </c>
      <c r="S159" s="3">
        <v>0</v>
      </c>
      <c r="T159" s="4">
        <f>Table39[[#This Row],[RN DON Hours Contract]]/Table39[[#This Row],[RN DON Hours]]</f>
        <v>0</v>
      </c>
      <c r="U159" s="3">
        <f>SUM(Table39[[#This Row],[LPN Hours]], Table39[[#This Row],[LPN Admin Hours]])</f>
        <v>35.37811111111111</v>
      </c>
      <c r="V159" s="3">
        <f>Table39[[#This Row],[LPN Hours Contract]]+Table39[[#This Row],[LPN Admin Hours Contract]]</f>
        <v>0</v>
      </c>
      <c r="W159" s="4">
        <f t="shared" si="7"/>
        <v>0</v>
      </c>
      <c r="X159" s="3">
        <v>29.597000000000001</v>
      </c>
      <c r="Y159" s="3">
        <v>0</v>
      </c>
      <c r="Z159" s="4">
        <f>Table39[[#This Row],[LPN Hours Contract]]/Table39[[#This Row],[LPN Hours]]</f>
        <v>0</v>
      </c>
      <c r="AA159" s="3">
        <v>5.7811111111111106</v>
      </c>
      <c r="AB159" s="3">
        <v>0</v>
      </c>
      <c r="AC159" s="4">
        <f>Table39[[#This Row],[LPN Admin Hours Contract]]/Table39[[#This Row],[LPN Admin Hours]]</f>
        <v>0</v>
      </c>
      <c r="AD159" s="3">
        <f>SUM(Table39[[#This Row],[CNA Hours]], Table39[[#This Row],[NA in Training Hours]], Table39[[#This Row],[Med Aide/Tech Hours]])</f>
        <v>105.57477777777777</v>
      </c>
      <c r="AE159" s="3">
        <f>SUM(Table39[[#This Row],[CNA Hours Contract]], Table39[[#This Row],[NA in Training Hours Contract]], Table39[[#This Row],[Med Aide/Tech Hours Contract]])</f>
        <v>0</v>
      </c>
      <c r="AF159" s="4">
        <f>Table39[[#This Row],[CNA/NA/Med Aide Contract Hours]]/Table39[[#This Row],[Total CNA, NA in Training, Med Aide/Tech Hours]]</f>
        <v>0</v>
      </c>
      <c r="AG159" s="3">
        <v>105.57477777777777</v>
      </c>
      <c r="AH159" s="3">
        <v>0</v>
      </c>
      <c r="AI159" s="4">
        <f>Table39[[#This Row],[CNA Hours Contract]]/Table39[[#This Row],[CNA Hours]]</f>
        <v>0</v>
      </c>
      <c r="AJ159" s="3">
        <v>0</v>
      </c>
      <c r="AK159" s="3">
        <v>0</v>
      </c>
      <c r="AL159" s="4">
        <v>0</v>
      </c>
      <c r="AM159" s="3">
        <v>0</v>
      </c>
      <c r="AN159" s="3">
        <v>0</v>
      </c>
      <c r="AO159" s="4">
        <v>0</v>
      </c>
      <c r="AP159" s="1" t="s">
        <v>157</v>
      </c>
      <c r="AQ159" s="1">
        <v>4</v>
      </c>
    </row>
    <row r="160" spans="1:43" x14ac:dyDescent="0.2">
      <c r="A160" s="1" t="s">
        <v>273</v>
      </c>
      <c r="B160" s="1" t="s">
        <v>430</v>
      </c>
      <c r="C160" s="1" t="s">
        <v>563</v>
      </c>
      <c r="D160" s="1" t="s">
        <v>694</v>
      </c>
      <c r="E160" s="3">
        <v>39.833333333333336</v>
      </c>
      <c r="F160" s="3">
        <f t="shared" si="8"/>
        <v>178.58600000000001</v>
      </c>
      <c r="G160" s="3">
        <f>SUM(Table39[[#This Row],[RN Hours Contract (W/ Admin, DON)]], Table39[[#This Row],[LPN Contract Hours (w/ Admin)]], Table39[[#This Row],[CNA/NA/Med Aide Contract Hours]])</f>
        <v>0</v>
      </c>
      <c r="H160" s="4">
        <f>Table39[[#This Row],[Total Contract Hours]]/Table39[[#This Row],[Total Hours Nurse Staffing]]</f>
        <v>0</v>
      </c>
      <c r="I160" s="3">
        <f>SUM(Table39[[#This Row],[RN Hours]], Table39[[#This Row],[RN Admin Hours]], Table39[[#This Row],[RN DON Hours]])</f>
        <v>48.536999999999999</v>
      </c>
      <c r="J160" s="3">
        <f t="shared" si="6"/>
        <v>0</v>
      </c>
      <c r="K160" s="4">
        <f>Table39[[#This Row],[RN Hours Contract (W/ Admin, DON)]]/Table39[[#This Row],[RN Hours (w/ Admin, DON)]]</f>
        <v>0</v>
      </c>
      <c r="L160" s="3">
        <v>28.520666666666667</v>
      </c>
      <c r="M160" s="3">
        <v>0</v>
      </c>
      <c r="N160" s="4">
        <f>Table39[[#This Row],[RN Hours Contract]]/Table39[[#This Row],[RN Hours]]</f>
        <v>0</v>
      </c>
      <c r="O160" s="3">
        <v>14.666333333333331</v>
      </c>
      <c r="P160" s="3">
        <v>0</v>
      </c>
      <c r="Q160" s="4">
        <f>Table39[[#This Row],[RN Admin Hours Contract]]/Table39[[#This Row],[RN Admin Hours]]</f>
        <v>0</v>
      </c>
      <c r="R160" s="3">
        <v>5.35</v>
      </c>
      <c r="S160" s="3">
        <v>0</v>
      </c>
      <c r="T160" s="4">
        <f>Table39[[#This Row],[RN DON Hours Contract]]/Table39[[#This Row],[RN DON Hours]]</f>
        <v>0</v>
      </c>
      <c r="U160" s="3">
        <f>SUM(Table39[[#This Row],[LPN Hours]], Table39[[#This Row],[LPN Admin Hours]])</f>
        <v>38.082111111111118</v>
      </c>
      <c r="V160" s="3">
        <f>Table39[[#This Row],[LPN Hours Contract]]+Table39[[#This Row],[LPN Admin Hours Contract]]</f>
        <v>0</v>
      </c>
      <c r="W160" s="4">
        <f t="shared" si="7"/>
        <v>0</v>
      </c>
      <c r="X160" s="3">
        <v>37.70055555555556</v>
      </c>
      <c r="Y160" s="3">
        <v>0</v>
      </c>
      <c r="Z160" s="4">
        <f>Table39[[#This Row],[LPN Hours Contract]]/Table39[[#This Row],[LPN Hours]]</f>
        <v>0</v>
      </c>
      <c r="AA160" s="3">
        <v>0.38155555555555559</v>
      </c>
      <c r="AB160" s="3">
        <v>0</v>
      </c>
      <c r="AC160" s="4">
        <f>Table39[[#This Row],[LPN Admin Hours Contract]]/Table39[[#This Row],[LPN Admin Hours]]</f>
        <v>0</v>
      </c>
      <c r="AD160" s="3">
        <f>SUM(Table39[[#This Row],[CNA Hours]], Table39[[#This Row],[NA in Training Hours]], Table39[[#This Row],[Med Aide/Tech Hours]])</f>
        <v>91.966888888888903</v>
      </c>
      <c r="AE160" s="3">
        <f>SUM(Table39[[#This Row],[CNA Hours Contract]], Table39[[#This Row],[NA in Training Hours Contract]], Table39[[#This Row],[Med Aide/Tech Hours Contract]])</f>
        <v>0</v>
      </c>
      <c r="AF160" s="4">
        <f>Table39[[#This Row],[CNA/NA/Med Aide Contract Hours]]/Table39[[#This Row],[Total CNA, NA in Training, Med Aide/Tech Hours]]</f>
        <v>0</v>
      </c>
      <c r="AG160" s="3">
        <v>60.329555555555551</v>
      </c>
      <c r="AH160" s="3">
        <v>0</v>
      </c>
      <c r="AI160" s="4">
        <f>Table39[[#This Row],[CNA Hours Contract]]/Table39[[#This Row],[CNA Hours]]</f>
        <v>0</v>
      </c>
      <c r="AJ160" s="3">
        <v>0.38333333333333336</v>
      </c>
      <c r="AK160" s="3">
        <v>0</v>
      </c>
      <c r="AL160" s="4">
        <f>Table39[[#This Row],[NA in Training Hours Contract]]/Table39[[#This Row],[NA in Training Hours]]</f>
        <v>0</v>
      </c>
      <c r="AM160" s="3">
        <v>31.254000000000016</v>
      </c>
      <c r="AN160" s="3">
        <v>0</v>
      </c>
      <c r="AO160" s="4">
        <f>Table39[[#This Row],[Med Aide/Tech Hours Contract]]/Table39[[#This Row],[Med Aide/Tech Hours]]</f>
        <v>0</v>
      </c>
      <c r="AP160" s="1" t="s">
        <v>158</v>
      </c>
      <c r="AQ160" s="1">
        <v>4</v>
      </c>
    </row>
    <row r="161" spans="1:43" x14ac:dyDescent="0.2">
      <c r="A161" s="1" t="s">
        <v>273</v>
      </c>
      <c r="B161" s="1" t="s">
        <v>431</v>
      </c>
      <c r="C161" s="1" t="s">
        <v>597</v>
      </c>
      <c r="D161" s="1" t="s">
        <v>759</v>
      </c>
      <c r="E161" s="3">
        <v>64</v>
      </c>
      <c r="F161" s="3">
        <f t="shared" si="8"/>
        <v>249.42433333333335</v>
      </c>
      <c r="G161" s="3">
        <f>SUM(Table39[[#This Row],[RN Hours Contract (W/ Admin, DON)]], Table39[[#This Row],[LPN Contract Hours (w/ Admin)]], Table39[[#This Row],[CNA/NA/Med Aide Contract Hours]])</f>
        <v>0</v>
      </c>
      <c r="H161" s="4">
        <f>Table39[[#This Row],[Total Contract Hours]]/Table39[[#This Row],[Total Hours Nurse Staffing]]</f>
        <v>0</v>
      </c>
      <c r="I161" s="3">
        <f>SUM(Table39[[#This Row],[RN Hours]], Table39[[#This Row],[RN Admin Hours]], Table39[[#This Row],[RN DON Hours]])</f>
        <v>34.693111111111115</v>
      </c>
      <c r="J161" s="3">
        <f t="shared" si="6"/>
        <v>0</v>
      </c>
      <c r="K161" s="4">
        <f>Table39[[#This Row],[RN Hours Contract (W/ Admin, DON)]]/Table39[[#This Row],[RN Hours (w/ Admin, DON)]]</f>
        <v>0</v>
      </c>
      <c r="L161" s="3">
        <v>13.865333333333334</v>
      </c>
      <c r="M161" s="3">
        <v>0</v>
      </c>
      <c r="N161" s="4">
        <f>Table39[[#This Row],[RN Hours Contract]]/Table39[[#This Row],[RN Hours]]</f>
        <v>0</v>
      </c>
      <c r="O161" s="3">
        <v>15.672222222222222</v>
      </c>
      <c r="P161" s="3">
        <v>0</v>
      </c>
      <c r="Q161" s="4">
        <f>Table39[[#This Row],[RN Admin Hours Contract]]/Table39[[#This Row],[RN Admin Hours]]</f>
        <v>0</v>
      </c>
      <c r="R161" s="3">
        <v>5.1555555555555559</v>
      </c>
      <c r="S161" s="3">
        <v>0</v>
      </c>
      <c r="T161" s="4">
        <f>Table39[[#This Row],[RN DON Hours Contract]]/Table39[[#This Row],[RN DON Hours]]</f>
        <v>0</v>
      </c>
      <c r="U161" s="3">
        <f>SUM(Table39[[#This Row],[LPN Hours]], Table39[[#This Row],[LPN Admin Hours]])</f>
        <v>41.327555555555563</v>
      </c>
      <c r="V161" s="3">
        <f>Table39[[#This Row],[LPN Hours Contract]]+Table39[[#This Row],[LPN Admin Hours Contract]]</f>
        <v>0</v>
      </c>
      <c r="W161" s="4">
        <f t="shared" si="7"/>
        <v>0</v>
      </c>
      <c r="X161" s="3">
        <v>28.553777777777778</v>
      </c>
      <c r="Y161" s="3">
        <v>0</v>
      </c>
      <c r="Z161" s="4">
        <f>Table39[[#This Row],[LPN Hours Contract]]/Table39[[#This Row],[LPN Hours]]</f>
        <v>0</v>
      </c>
      <c r="AA161" s="3">
        <v>12.773777777777784</v>
      </c>
      <c r="AB161" s="3">
        <v>0</v>
      </c>
      <c r="AC161" s="4">
        <f>Table39[[#This Row],[LPN Admin Hours Contract]]/Table39[[#This Row],[LPN Admin Hours]]</f>
        <v>0</v>
      </c>
      <c r="AD161" s="3">
        <f>SUM(Table39[[#This Row],[CNA Hours]], Table39[[#This Row],[NA in Training Hours]], Table39[[#This Row],[Med Aide/Tech Hours]])</f>
        <v>173.40366666666668</v>
      </c>
      <c r="AE161" s="3">
        <f>SUM(Table39[[#This Row],[CNA Hours Contract]], Table39[[#This Row],[NA in Training Hours Contract]], Table39[[#This Row],[Med Aide/Tech Hours Contract]])</f>
        <v>0</v>
      </c>
      <c r="AF161" s="4">
        <f>Table39[[#This Row],[CNA/NA/Med Aide Contract Hours]]/Table39[[#This Row],[Total CNA, NA in Training, Med Aide/Tech Hours]]</f>
        <v>0</v>
      </c>
      <c r="AG161" s="3">
        <v>106.68266666666668</v>
      </c>
      <c r="AH161" s="3">
        <v>0</v>
      </c>
      <c r="AI161" s="4">
        <f>Table39[[#This Row],[CNA Hours Contract]]/Table39[[#This Row],[CNA Hours]]</f>
        <v>0</v>
      </c>
      <c r="AJ161" s="3">
        <v>41.368444444444435</v>
      </c>
      <c r="AK161" s="3">
        <v>0</v>
      </c>
      <c r="AL161" s="4">
        <f>Table39[[#This Row],[NA in Training Hours Contract]]/Table39[[#This Row],[NA in Training Hours]]</f>
        <v>0</v>
      </c>
      <c r="AM161" s="3">
        <v>25.352555555555561</v>
      </c>
      <c r="AN161" s="3">
        <v>0</v>
      </c>
      <c r="AO161" s="4">
        <f>Table39[[#This Row],[Med Aide/Tech Hours Contract]]/Table39[[#This Row],[Med Aide/Tech Hours]]</f>
        <v>0</v>
      </c>
      <c r="AP161" s="1" t="s">
        <v>159</v>
      </c>
      <c r="AQ161" s="1">
        <v>4</v>
      </c>
    </row>
    <row r="162" spans="1:43" x14ac:dyDescent="0.2">
      <c r="A162" s="1" t="s">
        <v>273</v>
      </c>
      <c r="B162" s="1" t="s">
        <v>432</v>
      </c>
      <c r="C162" s="1" t="s">
        <v>626</v>
      </c>
      <c r="D162" s="1" t="s">
        <v>774</v>
      </c>
      <c r="E162" s="3">
        <v>65.988888888888894</v>
      </c>
      <c r="F162" s="3">
        <f t="shared" si="8"/>
        <v>206.62811111111108</v>
      </c>
      <c r="G162" s="3">
        <f>SUM(Table39[[#This Row],[RN Hours Contract (W/ Admin, DON)]], Table39[[#This Row],[LPN Contract Hours (w/ Admin)]], Table39[[#This Row],[CNA/NA/Med Aide Contract Hours]])</f>
        <v>0</v>
      </c>
      <c r="H162" s="4">
        <f>Table39[[#This Row],[Total Contract Hours]]/Table39[[#This Row],[Total Hours Nurse Staffing]]</f>
        <v>0</v>
      </c>
      <c r="I162" s="3">
        <f>SUM(Table39[[#This Row],[RN Hours]], Table39[[#This Row],[RN Admin Hours]], Table39[[#This Row],[RN DON Hours]])</f>
        <v>34.171555555555557</v>
      </c>
      <c r="J162" s="3">
        <f t="shared" si="6"/>
        <v>0</v>
      </c>
      <c r="K162" s="4">
        <f>Table39[[#This Row],[RN Hours Contract (W/ Admin, DON)]]/Table39[[#This Row],[RN Hours (w/ Admin, DON)]]</f>
        <v>0</v>
      </c>
      <c r="L162" s="3">
        <v>17.13111111111111</v>
      </c>
      <c r="M162" s="3">
        <v>0</v>
      </c>
      <c r="N162" s="4">
        <f>Table39[[#This Row],[RN Hours Contract]]/Table39[[#This Row],[RN Hours]]</f>
        <v>0</v>
      </c>
      <c r="O162" s="3">
        <v>11.351555555555557</v>
      </c>
      <c r="P162" s="3">
        <v>0</v>
      </c>
      <c r="Q162" s="4">
        <f>Table39[[#This Row],[RN Admin Hours Contract]]/Table39[[#This Row],[RN Admin Hours]]</f>
        <v>0</v>
      </c>
      <c r="R162" s="3">
        <v>5.6888888888888891</v>
      </c>
      <c r="S162" s="3">
        <v>0</v>
      </c>
      <c r="T162" s="4">
        <f>Table39[[#This Row],[RN DON Hours Contract]]/Table39[[#This Row],[RN DON Hours]]</f>
        <v>0</v>
      </c>
      <c r="U162" s="3">
        <f>SUM(Table39[[#This Row],[LPN Hours]], Table39[[#This Row],[LPN Admin Hours]])</f>
        <v>51.844888888888889</v>
      </c>
      <c r="V162" s="3">
        <f>Table39[[#This Row],[LPN Hours Contract]]+Table39[[#This Row],[LPN Admin Hours Contract]]</f>
        <v>0</v>
      </c>
      <c r="W162" s="4">
        <f t="shared" si="7"/>
        <v>0</v>
      </c>
      <c r="X162" s="3">
        <v>47.593444444444444</v>
      </c>
      <c r="Y162" s="3">
        <v>0</v>
      </c>
      <c r="Z162" s="4">
        <f>Table39[[#This Row],[LPN Hours Contract]]/Table39[[#This Row],[LPN Hours]]</f>
        <v>0</v>
      </c>
      <c r="AA162" s="3">
        <v>4.2514444444444441</v>
      </c>
      <c r="AB162" s="3">
        <v>0</v>
      </c>
      <c r="AC162" s="4">
        <f>Table39[[#This Row],[LPN Admin Hours Contract]]/Table39[[#This Row],[LPN Admin Hours]]</f>
        <v>0</v>
      </c>
      <c r="AD162" s="3">
        <f>SUM(Table39[[#This Row],[CNA Hours]], Table39[[#This Row],[NA in Training Hours]], Table39[[#This Row],[Med Aide/Tech Hours]])</f>
        <v>120.61166666666665</v>
      </c>
      <c r="AE162" s="3">
        <f>SUM(Table39[[#This Row],[CNA Hours Contract]], Table39[[#This Row],[NA in Training Hours Contract]], Table39[[#This Row],[Med Aide/Tech Hours Contract]])</f>
        <v>0</v>
      </c>
      <c r="AF162" s="4">
        <f>Table39[[#This Row],[CNA/NA/Med Aide Contract Hours]]/Table39[[#This Row],[Total CNA, NA in Training, Med Aide/Tech Hours]]</f>
        <v>0</v>
      </c>
      <c r="AG162" s="3">
        <v>93.158888888888882</v>
      </c>
      <c r="AH162" s="3">
        <v>0</v>
      </c>
      <c r="AI162" s="4">
        <f>Table39[[#This Row],[CNA Hours Contract]]/Table39[[#This Row],[CNA Hours]]</f>
        <v>0</v>
      </c>
      <c r="AJ162" s="3">
        <v>0</v>
      </c>
      <c r="AK162" s="3">
        <v>0</v>
      </c>
      <c r="AL162" s="4">
        <v>0</v>
      </c>
      <c r="AM162" s="3">
        <v>27.452777777777772</v>
      </c>
      <c r="AN162" s="3">
        <v>0</v>
      </c>
      <c r="AO162" s="4">
        <f>Table39[[#This Row],[Med Aide/Tech Hours Contract]]/Table39[[#This Row],[Med Aide/Tech Hours]]</f>
        <v>0</v>
      </c>
      <c r="AP162" s="1" t="s">
        <v>160</v>
      </c>
      <c r="AQ162" s="1">
        <v>4</v>
      </c>
    </row>
    <row r="163" spans="1:43" x14ac:dyDescent="0.2">
      <c r="A163" s="1" t="s">
        <v>273</v>
      </c>
      <c r="B163" s="1" t="s">
        <v>433</v>
      </c>
      <c r="C163" s="1" t="s">
        <v>563</v>
      </c>
      <c r="D163" s="1" t="s">
        <v>694</v>
      </c>
      <c r="E163" s="3">
        <v>34.544444444444444</v>
      </c>
      <c r="F163" s="3">
        <f t="shared" si="8"/>
        <v>242.23000000000002</v>
      </c>
      <c r="G163" s="3">
        <f>SUM(Table39[[#This Row],[RN Hours Contract (W/ Admin, DON)]], Table39[[#This Row],[LPN Contract Hours (w/ Admin)]], Table39[[#This Row],[CNA/NA/Med Aide Contract Hours]])</f>
        <v>0</v>
      </c>
      <c r="H163" s="4">
        <f>Table39[[#This Row],[Total Contract Hours]]/Table39[[#This Row],[Total Hours Nurse Staffing]]</f>
        <v>0</v>
      </c>
      <c r="I163" s="3">
        <f>SUM(Table39[[#This Row],[RN Hours]], Table39[[#This Row],[RN Admin Hours]], Table39[[#This Row],[RN DON Hours]])</f>
        <v>59.288888888888884</v>
      </c>
      <c r="J163" s="3">
        <f t="shared" si="6"/>
        <v>0</v>
      </c>
      <c r="K163" s="4">
        <f>Table39[[#This Row],[RN Hours Contract (W/ Admin, DON)]]/Table39[[#This Row],[RN Hours (w/ Admin, DON)]]</f>
        <v>0</v>
      </c>
      <c r="L163" s="3">
        <v>16.755555555555556</v>
      </c>
      <c r="M163" s="3">
        <v>0</v>
      </c>
      <c r="N163" s="4">
        <f>Table39[[#This Row],[RN Hours Contract]]/Table39[[#This Row],[RN Hours]]</f>
        <v>0</v>
      </c>
      <c r="O163" s="3">
        <v>36.844444444444434</v>
      </c>
      <c r="P163" s="3">
        <v>0</v>
      </c>
      <c r="Q163" s="4">
        <f>Table39[[#This Row],[RN Admin Hours Contract]]/Table39[[#This Row],[RN Admin Hours]]</f>
        <v>0</v>
      </c>
      <c r="R163" s="3">
        <v>5.6888888888888891</v>
      </c>
      <c r="S163" s="3">
        <v>0</v>
      </c>
      <c r="T163" s="4">
        <f>Table39[[#This Row],[RN DON Hours Contract]]/Table39[[#This Row],[RN DON Hours]]</f>
        <v>0</v>
      </c>
      <c r="U163" s="3">
        <f>SUM(Table39[[#This Row],[LPN Hours]], Table39[[#This Row],[LPN Admin Hours]])</f>
        <v>55.132222222222225</v>
      </c>
      <c r="V163" s="3">
        <f>Table39[[#This Row],[LPN Hours Contract]]+Table39[[#This Row],[LPN Admin Hours Contract]]</f>
        <v>0</v>
      </c>
      <c r="W163" s="4">
        <f t="shared" si="7"/>
        <v>0</v>
      </c>
      <c r="X163" s="3">
        <v>49.647777777777783</v>
      </c>
      <c r="Y163" s="3">
        <v>0</v>
      </c>
      <c r="Z163" s="4">
        <f>Table39[[#This Row],[LPN Hours Contract]]/Table39[[#This Row],[LPN Hours]]</f>
        <v>0</v>
      </c>
      <c r="AA163" s="3">
        <v>5.4844444444444438</v>
      </c>
      <c r="AB163" s="3">
        <v>0</v>
      </c>
      <c r="AC163" s="4">
        <f>Table39[[#This Row],[LPN Admin Hours Contract]]/Table39[[#This Row],[LPN Admin Hours]]</f>
        <v>0</v>
      </c>
      <c r="AD163" s="3">
        <f>SUM(Table39[[#This Row],[CNA Hours]], Table39[[#This Row],[NA in Training Hours]], Table39[[#This Row],[Med Aide/Tech Hours]])</f>
        <v>127.8088888888889</v>
      </c>
      <c r="AE163" s="3">
        <f>SUM(Table39[[#This Row],[CNA Hours Contract]], Table39[[#This Row],[NA in Training Hours Contract]], Table39[[#This Row],[Med Aide/Tech Hours Contract]])</f>
        <v>0</v>
      </c>
      <c r="AF163" s="4">
        <f>Table39[[#This Row],[CNA/NA/Med Aide Contract Hours]]/Table39[[#This Row],[Total CNA, NA in Training, Med Aide/Tech Hours]]</f>
        <v>0</v>
      </c>
      <c r="AG163" s="3">
        <v>113.75222222222223</v>
      </c>
      <c r="AH163" s="3">
        <v>0</v>
      </c>
      <c r="AI163" s="4">
        <f>Table39[[#This Row],[CNA Hours Contract]]/Table39[[#This Row],[CNA Hours]]</f>
        <v>0</v>
      </c>
      <c r="AJ163" s="3">
        <v>0</v>
      </c>
      <c r="AK163" s="3">
        <v>0</v>
      </c>
      <c r="AL163" s="4">
        <v>0</v>
      </c>
      <c r="AM163" s="3">
        <v>14.056666666666668</v>
      </c>
      <c r="AN163" s="3">
        <v>0</v>
      </c>
      <c r="AO163" s="4">
        <f>Table39[[#This Row],[Med Aide/Tech Hours Contract]]/Table39[[#This Row],[Med Aide/Tech Hours]]</f>
        <v>0</v>
      </c>
      <c r="AP163" s="1" t="s">
        <v>161</v>
      </c>
      <c r="AQ163" s="1">
        <v>4</v>
      </c>
    </row>
    <row r="164" spans="1:43" x14ac:dyDescent="0.2">
      <c r="A164" s="1" t="s">
        <v>273</v>
      </c>
      <c r="B164" s="1" t="s">
        <v>434</v>
      </c>
      <c r="C164" s="1" t="s">
        <v>563</v>
      </c>
      <c r="D164" s="1" t="s">
        <v>694</v>
      </c>
      <c r="E164" s="3">
        <v>74.811111111111117</v>
      </c>
      <c r="F164" s="3">
        <f t="shared" si="8"/>
        <v>262.35766666666666</v>
      </c>
      <c r="G164" s="3">
        <f>SUM(Table39[[#This Row],[RN Hours Contract (W/ Admin, DON)]], Table39[[#This Row],[LPN Contract Hours (w/ Admin)]], Table39[[#This Row],[CNA/NA/Med Aide Contract Hours]])</f>
        <v>0.1</v>
      </c>
      <c r="H164" s="4">
        <f>Table39[[#This Row],[Total Contract Hours]]/Table39[[#This Row],[Total Hours Nurse Staffing]]</f>
        <v>3.8115905386158593E-4</v>
      </c>
      <c r="I164" s="3">
        <f>SUM(Table39[[#This Row],[RN Hours]], Table39[[#This Row],[RN Admin Hours]], Table39[[#This Row],[RN DON Hours]])</f>
        <v>33.879333333333335</v>
      </c>
      <c r="J164" s="3">
        <f t="shared" si="6"/>
        <v>5.5555555555555552E-2</v>
      </c>
      <c r="K164" s="4">
        <f>Table39[[#This Row],[RN Hours Contract (W/ Admin, DON)]]/Table39[[#This Row],[RN Hours (w/ Admin, DON)]]</f>
        <v>1.6398066340017183E-3</v>
      </c>
      <c r="L164" s="3">
        <v>17.857111111111113</v>
      </c>
      <c r="M164" s="3">
        <v>5.5555555555555552E-2</v>
      </c>
      <c r="N164" s="4">
        <f>Table39[[#This Row],[RN Hours Contract]]/Table39[[#This Row],[RN Hours]]</f>
        <v>3.111116641985141E-3</v>
      </c>
      <c r="O164" s="3">
        <v>10.388888888888889</v>
      </c>
      <c r="P164" s="3">
        <v>0</v>
      </c>
      <c r="Q164" s="4">
        <f>Table39[[#This Row],[RN Admin Hours Contract]]/Table39[[#This Row],[RN Admin Hours]]</f>
        <v>0</v>
      </c>
      <c r="R164" s="3">
        <v>5.6333333333333337</v>
      </c>
      <c r="S164" s="3">
        <v>0</v>
      </c>
      <c r="T164" s="4">
        <f>Table39[[#This Row],[RN DON Hours Contract]]/Table39[[#This Row],[RN DON Hours]]</f>
        <v>0</v>
      </c>
      <c r="U164" s="3">
        <f>SUM(Table39[[#This Row],[LPN Hours]], Table39[[#This Row],[LPN Admin Hours]])</f>
        <v>81.442222222222227</v>
      </c>
      <c r="V164" s="3">
        <f>Table39[[#This Row],[LPN Hours Contract]]+Table39[[#This Row],[LPN Admin Hours Contract]]</f>
        <v>4.4444444444444446E-2</v>
      </c>
      <c r="W164" s="4">
        <f t="shared" si="7"/>
        <v>5.4571748205953772E-4</v>
      </c>
      <c r="X164" s="3">
        <v>74.406111111111116</v>
      </c>
      <c r="Y164" s="3">
        <v>0</v>
      </c>
      <c r="Z164" s="4">
        <f>Table39[[#This Row],[LPN Hours Contract]]/Table39[[#This Row],[LPN Hours]]</f>
        <v>0</v>
      </c>
      <c r="AA164" s="3">
        <v>7.0361111111111114</v>
      </c>
      <c r="AB164" s="3">
        <v>4.4444444444444446E-2</v>
      </c>
      <c r="AC164" s="4">
        <f>Table39[[#This Row],[LPN Admin Hours Contract]]/Table39[[#This Row],[LPN Admin Hours]]</f>
        <v>6.3166206079747333E-3</v>
      </c>
      <c r="AD164" s="3">
        <f>SUM(Table39[[#This Row],[CNA Hours]], Table39[[#This Row],[NA in Training Hours]], Table39[[#This Row],[Med Aide/Tech Hours]])</f>
        <v>147.03611111111107</v>
      </c>
      <c r="AE164" s="3">
        <f>SUM(Table39[[#This Row],[CNA Hours Contract]], Table39[[#This Row],[NA in Training Hours Contract]], Table39[[#This Row],[Med Aide/Tech Hours Contract]])</f>
        <v>0</v>
      </c>
      <c r="AF164" s="4">
        <f>Table39[[#This Row],[CNA/NA/Med Aide Contract Hours]]/Table39[[#This Row],[Total CNA, NA in Training, Med Aide/Tech Hours]]</f>
        <v>0</v>
      </c>
      <c r="AG164" s="3">
        <v>119.76066666666665</v>
      </c>
      <c r="AH164" s="3">
        <v>0</v>
      </c>
      <c r="AI164" s="4">
        <f>Table39[[#This Row],[CNA Hours Contract]]/Table39[[#This Row],[CNA Hours]]</f>
        <v>0</v>
      </c>
      <c r="AJ164" s="3">
        <v>16.681222222222214</v>
      </c>
      <c r="AK164" s="3">
        <v>0</v>
      </c>
      <c r="AL164" s="4">
        <f>Table39[[#This Row],[NA in Training Hours Contract]]/Table39[[#This Row],[NA in Training Hours]]</f>
        <v>0</v>
      </c>
      <c r="AM164" s="3">
        <v>10.594222222222221</v>
      </c>
      <c r="AN164" s="3">
        <v>0</v>
      </c>
      <c r="AO164" s="4">
        <f>Table39[[#This Row],[Med Aide/Tech Hours Contract]]/Table39[[#This Row],[Med Aide/Tech Hours]]</f>
        <v>0</v>
      </c>
      <c r="AP164" s="1" t="s">
        <v>162</v>
      </c>
      <c r="AQ164" s="1">
        <v>4</v>
      </c>
    </row>
    <row r="165" spans="1:43" x14ac:dyDescent="0.2">
      <c r="A165" s="1" t="s">
        <v>273</v>
      </c>
      <c r="B165" s="1" t="s">
        <v>435</v>
      </c>
      <c r="C165" s="1" t="s">
        <v>624</v>
      </c>
      <c r="D165" s="1" t="s">
        <v>773</v>
      </c>
      <c r="E165" s="3">
        <v>73.86666666666666</v>
      </c>
      <c r="F165" s="3">
        <f t="shared" si="8"/>
        <v>238.38111111111112</v>
      </c>
      <c r="G165" s="3">
        <f>SUM(Table39[[#This Row],[RN Hours Contract (W/ Admin, DON)]], Table39[[#This Row],[LPN Contract Hours (w/ Admin)]], Table39[[#This Row],[CNA/NA/Med Aide Contract Hours]])</f>
        <v>0</v>
      </c>
      <c r="H165" s="4">
        <f>Table39[[#This Row],[Total Contract Hours]]/Table39[[#This Row],[Total Hours Nurse Staffing]]</f>
        <v>0</v>
      </c>
      <c r="I165" s="3">
        <f>SUM(Table39[[#This Row],[RN Hours]], Table39[[#This Row],[RN Admin Hours]], Table39[[#This Row],[RN DON Hours]])</f>
        <v>34.736111111111114</v>
      </c>
      <c r="J165" s="3">
        <f t="shared" si="6"/>
        <v>0</v>
      </c>
      <c r="K165" s="4">
        <f>Table39[[#This Row],[RN Hours Contract (W/ Admin, DON)]]/Table39[[#This Row],[RN Hours (w/ Admin, DON)]]</f>
        <v>0</v>
      </c>
      <c r="L165" s="3">
        <v>23.636111111111113</v>
      </c>
      <c r="M165" s="3">
        <v>0</v>
      </c>
      <c r="N165" s="4">
        <f>Table39[[#This Row],[RN Hours Contract]]/Table39[[#This Row],[RN Hours]]</f>
        <v>0</v>
      </c>
      <c r="O165" s="3">
        <v>5.5</v>
      </c>
      <c r="P165" s="3">
        <v>0</v>
      </c>
      <c r="Q165" s="4">
        <f>Table39[[#This Row],[RN Admin Hours Contract]]/Table39[[#This Row],[RN Admin Hours]]</f>
        <v>0</v>
      </c>
      <c r="R165" s="3">
        <v>5.6</v>
      </c>
      <c r="S165" s="3">
        <v>0</v>
      </c>
      <c r="T165" s="4">
        <f>Table39[[#This Row],[RN DON Hours Contract]]/Table39[[#This Row],[RN DON Hours]]</f>
        <v>0</v>
      </c>
      <c r="U165" s="3">
        <f>SUM(Table39[[#This Row],[LPN Hours]], Table39[[#This Row],[LPN Admin Hours]])</f>
        <v>62.068444444444445</v>
      </c>
      <c r="V165" s="3">
        <f>Table39[[#This Row],[LPN Hours Contract]]+Table39[[#This Row],[LPN Admin Hours Contract]]</f>
        <v>0</v>
      </c>
      <c r="W165" s="4">
        <f t="shared" si="7"/>
        <v>0</v>
      </c>
      <c r="X165" s="3">
        <v>50.93322222222222</v>
      </c>
      <c r="Y165" s="3">
        <v>0</v>
      </c>
      <c r="Z165" s="4">
        <f>Table39[[#This Row],[LPN Hours Contract]]/Table39[[#This Row],[LPN Hours]]</f>
        <v>0</v>
      </c>
      <c r="AA165" s="3">
        <v>11.135222222222223</v>
      </c>
      <c r="AB165" s="3">
        <v>0</v>
      </c>
      <c r="AC165" s="4">
        <f>Table39[[#This Row],[LPN Admin Hours Contract]]/Table39[[#This Row],[LPN Admin Hours]]</f>
        <v>0</v>
      </c>
      <c r="AD165" s="3">
        <f>SUM(Table39[[#This Row],[CNA Hours]], Table39[[#This Row],[NA in Training Hours]], Table39[[#This Row],[Med Aide/Tech Hours]])</f>
        <v>141.57655555555556</v>
      </c>
      <c r="AE165" s="3">
        <f>SUM(Table39[[#This Row],[CNA Hours Contract]], Table39[[#This Row],[NA in Training Hours Contract]], Table39[[#This Row],[Med Aide/Tech Hours Contract]])</f>
        <v>0</v>
      </c>
      <c r="AF165" s="4">
        <f>Table39[[#This Row],[CNA/NA/Med Aide Contract Hours]]/Table39[[#This Row],[Total CNA, NA in Training, Med Aide/Tech Hours]]</f>
        <v>0</v>
      </c>
      <c r="AG165" s="3">
        <v>141.57655555555556</v>
      </c>
      <c r="AH165" s="3">
        <v>0</v>
      </c>
      <c r="AI165" s="4">
        <f>Table39[[#This Row],[CNA Hours Contract]]/Table39[[#This Row],[CNA Hours]]</f>
        <v>0</v>
      </c>
      <c r="AJ165" s="3">
        <v>0</v>
      </c>
      <c r="AK165" s="3">
        <v>0</v>
      </c>
      <c r="AL165" s="4">
        <v>0</v>
      </c>
      <c r="AM165" s="3">
        <v>0</v>
      </c>
      <c r="AN165" s="3">
        <v>0</v>
      </c>
      <c r="AO165" s="4">
        <v>0</v>
      </c>
      <c r="AP165" s="1" t="s">
        <v>163</v>
      </c>
      <c r="AQ165" s="1">
        <v>4</v>
      </c>
    </row>
    <row r="166" spans="1:43" x14ac:dyDescent="0.2">
      <c r="A166" s="1" t="s">
        <v>273</v>
      </c>
      <c r="B166" s="1" t="s">
        <v>436</v>
      </c>
      <c r="C166" s="1" t="s">
        <v>546</v>
      </c>
      <c r="D166" s="1" t="s">
        <v>723</v>
      </c>
      <c r="E166" s="3">
        <v>87.166666666666671</v>
      </c>
      <c r="F166" s="3">
        <f t="shared" si="8"/>
        <v>325.36266666666666</v>
      </c>
      <c r="G166" s="3">
        <f>SUM(Table39[[#This Row],[RN Hours Contract (W/ Admin, DON)]], Table39[[#This Row],[LPN Contract Hours (w/ Admin)]], Table39[[#This Row],[CNA/NA/Med Aide Contract Hours]])</f>
        <v>0</v>
      </c>
      <c r="H166" s="4">
        <f>Table39[[#This Row],[Total Contract Hours]]/Table39[[#This Row],[Total Hours Nurse Staffing]]</f>
        <v>0</v>
      </c>
      <c r="I166" s="3">
        <f>SUM(Table39[[#This Row],[RN Hours]], Table39[[#This Row],[RN Admin Hours]], Table39[[#This Row],[RN DON Hours]])</f>
        <v>52.410555555555561</v>
      </c>
      <c r="J166" s="3">
        <f t="shared" si="6"/>
        <v>0</v>
      </c>
      <c r="K166" s="4">
        <f>Table39[[#This Row],[RN Hours Contract (W/ Admin, DON)]]/Table39[[#This Row],[RN Hours (w/ Admin, DON)]]</f>
        <v>0</v>
      </c>
      <c r="L166" s="3">
        <v>21.828555555555553</v>
      </c>
      <c r="M166" s="3">
        <v>0</v>
      </c>
      <c r="N166" s="4">
        <f>Table39[[#This Row],[RN Hours Contract]]/Table39[[#This Row],[RN Hours]]</f>
        <v>0</v>
      </c>
      <c r="O166" s="3">
        <v>24.982000000000006</v>
      </c>
      <c r="P166" s="3">
        <v>0</v>
      </c>
      <c r="Q166" s="4">
        <f>Table39[[#This Row],[RN Admin Hours Contract]]/Table39[[#This Row],[RN Admin Hours]]</f>
        <v>0</v>
      </c>
      <c r="R166" s="3">
        <v>5.6</v>
      </c>
      <c r="S166" s="3">
        <v>0</v>
      </c>
      <c r="T166" s="4">
        <f>Table39[[#This Row],[RN DON Hours Contract]]/Table39[[#This Row],[RN DON Hours]]</f>
        <v>0</v>
      </c>
      <c r="U166" s="3">
        <f>SUM(Table39[[#This Row],[LPN Hours]], Table39[[#This Row],[LPN Admin Hours]])</f>
        <v>63.406666666666666</v>
      </c>
      <c r="V166" s="3">
        <f>Table39[[#This Row],[LPN Hours Contract]]+Table39[[#This Row],[LPN Admin Hours Contract]]</f>
        <v>0</v>
      </c>
      <c r="W166" s="4">
        <f t="shared" si="7"/>
        <v>0</v>
      </c>
      <c r="X166" s="3">
        <v>57.925777777777775</v>
      </c>
      <c r="Y166" s="3">
        <v>0</v>
      </c>
      <c r="Z166" s="4">
        <f>Table39[[#This Row],[LPN Hours Contract]]/Table39[[#This Row],[LPN Hours]]</f>
        <v>0</v>
      </c>
      <c r="AA166" s="3">
        <v>5.4808888888888889</v>
      </c>
      <c r="AB166" s="3">
        <v>0</v>
      </c>
      <c r="AC166" s="4">
        <f>Table39[[#This Row],[LPN Admin Hours Contract]]/Table39[[#This Row],[LPN Admin Hours]]</f>
        <v>0</v>
      </c>
      <c r="AD166" s="3">
        <f>SUM(Table39[[#This Row],[CNA Hours]], Table39[[#This Row],[NA in Training Hours]], Table39[[#This Row],[Med Aide/Tech Hours]])</f>
        <v>209.54544444444443</v>
      </c>
      <c r="AE166" s="3">
        <f>SUM(Table39[[#This Row],[CNA Hours Contract]], Table39[[#This Row],[NA in Training Hours Contract]], Table39[[#This Row],[Med Aide/Tech Hours Contract]])</f>
        <v>0</v>
      </c>
      <c r="AF166" s="4">
        <f>Table39[[#This Row],[CNA/NA/Med Aide Contract Hours]]/Table39[[#This Row],[Total CNA, NA in Training, Med Aide/Tech Hours]]</f>
        <v>0</v>
      </c>
      <c r="AG166" s="3">
        <v>186.67655555555555</v>
      </c>
      <c r="AH166" s="3">
        <v>0</v>
      </c>
      <c r="AI166" s="4">
        <f>Table39[[#This Row],[CNA Hours Contract]]/Table39[[#This Row],[CNA Hours]]</f>
        <v>0</v>
      </c>
      <c r="AJ166" s="3">
        <v>0</v>
      </c>
      <c r="AK166" s="3">
        <v>0</v>
      </c>
      <c r="AL166" s="4">
        <v>0</v>
      </c>
      <c r="AM166" s="3">
        <v>22.868888888888886</v>
      </c>
      <c r="AN166" s="3">
        <v>0</v>
      </c>
      <c r="AO166" s="4">
        <f>Table39[[#This Row],[Med Aide/Tech Hours Contract]]/Table39[[#This Row],[Med Aide/Tech Hours]]</f>
        <v>0</v>
      </c>
      <c r="AP166" s="1" t="s">
        <v>164</v>
      </c>
      <c r="AQ166" s="1">
        <v>4</v>
      </c>
    </row>
    <row r="167" spans="1:43" x14ac:dyDescent="0.2">
      <c r="A167" s="1" t="s">
        <v>273</v>
      </c>
      <c r="B167" s="1" t="s">
        <v>437</v>
      </c>
      <c r="C167" s="1" t="s">
        <v>663</v>
      </c>
      <c r="D167" s="1" t="s">
        <v>793</v>
      </c>
      <c r="E167" s="3">
        <v>56.31111111111111</v>
      </c>
      <c r="F167" s="3">
        <f t="shared" si="8"/>
        <v>221.27999999999997</v>
      </c>
      <c r="G167" s="3">
        <f>SUM(Table39[[#This Row],[RN Hours Contract (W/ Admin, DON)]], Table39[[#This Row],[LPN Contract Hours (w/ Admin)]], Table39[[#This Row],[CNA/NA/Med Aide Contract Hours]])</f>
        <v>6.0972222222222223</v>
      </c>
      <c r="H167" s="4">
        <f>Table39[[#This Row],[Total Contract Hours]]/Table39[[#This Row],[Total Hours Nurse Staffing]]</f>
        <v>2.7554330360729497E-2</v>
      </c>
      <c r="I167" s="3">
        <f>SUM(Table39[[#This Row],[RN Hours]], Table39[[#This Row],[RN Admin Hours]], Table39[[#This Row],[RN DON Hours]])</f>
        <v>36.67411111111111</v>
      </c>
      <c r="J167" s="3">
        <f t="shared" si="6"/>
        <v>0</v>
      </c>
      <c r="K167" s="4">
        <f>Table39[[#This Row],[RN Hours Contract (W/ Admin, DON)]]/Table39[[#This Row],[RN Hours (w/ Admin, DON)]]</f>
        <v>0</v>
      </c>
      <c r="L167" s="3">
        <v>28.34911111111111</v>
      </c>
      <c r="M167" s="3">
        <v>0</v>
      </c>
      <c r="N167" s="4">
        <f>Table39[[#This Row],[RN Hours Contract]]/Table39[[#This Row],[RN Hours]]</f>
        <v>0</v>
      </c>
      <c r="O167" s="3">
        <v>5.4111111111111097</v>
      </c>
      <c r="P167" s="3">
        <v>0</v>
      </c>
      <c r="Q167" s="4">
        <f>Table39[[#This Row],[RN Admin Hours Contract]]/Table39[[#This Row],[RN Admin Hours]]</f>
        <v>0</v>
      </c>
      <c r="R167" s="3">
        <v>2.9138888888888888</v>
      </c>
      <c r="S167" s="3">
        <v>0</v>
      </c>
      <c r="T167" s="4">
        <f>Table39[[#This Row],[RN DON Hours Contract]]/Table39[[#This Row],[RN DON Hours]]</f>
        <v>0</v>
      </c>
      <c r="U167" s="3">
        <f>SUM(Table39[[#This Row],[LPN Hours]], Table39[[#This Row],[LPN Admin Hours]])</f>
        <v>45.396111111111111</v>
      </c>
      <c r="V167" s="3">
        <f>Table39[[#This Row],[LPN Hours Contract]]+Table39[[#This Row],[LPN Admin Hours Contract]]</f>
        <v>1.4944444444444445</v>
      </c>
      <c r="W167" s="4">
        <f t="shared" si="7"/>
        <v>3.2920098393156537E-2</v>
      </c>
      <c r="X167" s="3">
        <v>45.396111111111111</v>
      </c>
      <c r="Y167" s="3">
        <v>1.4944444444444445</v>
      </c>
      <c r="Z167" s="4">
        <f>Table39[[#This Row],[LPN Hours Contract]]/Table39[[#This Row],[LPN Hours]]</f>
        <v>3.2920098393156537E-2</v>
      </c>
      <c r="AA167" s="3">
        <v>0</v>
      </c>
      <c r="AB167" s="3">
        <v>0</v>
      </c>
      <c r="AC167" s="4">
        <v>0</v>
      </c>
      <c r="AD167" s="3">
        <f>SUM(Table39[[#This Row],[CNA Hours]], Table39[[#This Row],[NA in Training Hours]], Table39[[#This Row],[Med Aide/Tech Hours]])</f>
        <v>139.20977777777776</v>
      </c>
      <c r="AE167" s="3">
        <f>SUM(Table39[[#This Row],[CNA Hours Contract]], Table39[[#This Row],[NA in Training Hours Contract]], Table39[[#This Row],[Med Aide/Tech Hours Contract]])</f>
        <v>4.6027777777777779</v>
      </c>
      <c r="AF167" s="4">
        <f>Table39[[#This Row],[CNA/NA/Med Aide Contract Hours]]/Table39[[#This Row],[Total CNA, NA in Training, Med Aide/Tech Hours]]</f>
        <v>3.3063609835835291E-2</v>
      </c>
      <c r="AG167" s="3">
        <v>134.4181111111111</v>
      </c>
      <c r="AH167" s="3">
        <v>4.4694444444444441</v>
      </c>
      <c r="AI167" s="4">
        <f>Table39[[#This Row],[CNA Hours Contract]]/Table39[[#This Row],[CNA Hours]]</f>
        <v>3.3250314317763069E-2</v>
      </c>
      <c r="AJ167" s="3">
        <v>0</v>
      </c>
      <c r="AK167" s="3">
        <v>0</v>
      </c>
      <c r="AL167" s="4">
        <v>0</v>
      </c>
      <c r="AM167" s="3">
        <v>4.791666666666667</v>
      </c>
      <c r="AN167" s="3">
        <v>0.13333333333333333</v>
      </c>
      <c r="AO167" s="4">
        <f>Table39[[#This Row],[Med Aide/Tech Hours Contract]]/Table39[[#This Row],[Med Aide/Tech Hours]]</f>
        <v>2.7826086956521737E-2</v>
      </c>
      <c r="AP167" s="1" t="s">
        <v>165</v>
      </c>
      <c r="AQ167" s="1">
        <v>4</v>
      </c>
    </row>
    <row r="168" spans="1:43" x14ac:dyDescent="0.2">
      <c r="A168" s="1" t="s">
        <v>273</v>
      </c>
      <c r="B168" s="1" t="s">
        <v>438</v>
      </c>
      <c r="C168" s="1" t="s">
        <v>574</v>
      </c>
      <c r="D168" s="1" t="s">
        <v>735</v>
      </c>
      <c r="E168" s="3">
        <v>39.244444444444447</v>
      </c>
      <c r="F168" s="3">
        <f t="shared" si="8"/>
        <v>161.9077777777778</v>
      </c>
      <c r="G168" s="3">
        <f>SUM(Table39[[#This Row],[RN Hours Contract (W/ Admin, DON)]], Table39[[#This Row],[LPN Contract Hours (w/ Admin)]], Table39[[#This Row],[CNA/NA/Med Aide Contract Hours]])</f>
        <v>6.6666666666666666E-2</v>
      </c>
      <c r="H168" s="4">
        <f>Table39[[#This Row],[Total Contract Hours]]/Table39[[#This Row],[Total Hours Nurse Staffing]]</f>
        <v>4.1175703589835087E-4</v>
      </c>
      <c r="I168" s="3">
        <f>SUM(Table39[[#This Row],[RN Hours]], Table39[[#This Row],[RN Admin Hours]], Table39[[#This Row],[RN DON Hours]])</f>
        <v>33.157333333333334</v>
      </c>
      <c r="J168" s="3">
        <f t="shared" si="6"/>
        <v>1.1111111111111112E-2</v>
      </c>
      <c r="K168" s="4">
        <f>Table39[[#This Row],[RN Hours Contract (W/ Admin, DON)]]/Table39[[#This Row],[RN Hours (w/ Admin, DON)]]</f>
        <v>3.3510267545976087E-4</v>
      </c>
      <c r="L168" s="3">
        <v>11.949111111111112</v>
      </c>
      <c r="M168" s="3">
        <v>1.1111111111111112E-2</v>
      </c>
      <c r="N168" s="4">
        <f>Table39[[#This Row],[RN Hours Contract]]/Table39[[#This Row],[RN Hours]]</f>
        <v>9.2986926038199033E-4</v>
      </c>
      <c r="O168" s="3">
        <v>15.519333333333336</v>
      </c>
      <c r="P168" s="3">
        <v>0</v>
      </c>
      <c r="Q168" s="4">
        <f>Table39[[#This Row],[RN Admin Hours Contract]]/Table39[[#This Row],[RN Admin Hours]]</f>
        <v>0</v>
      </c>
      <c r="R168" s="3">
        <v>5.6888888888888891</v>
      </c>
      <c r="S168" s="3">
        <v>0</v>
      </c>
      <c r="T168" s="4">
        <f>Table39[[#This Row],[RN DON Hours Contract]]/Table39[[#This Row],[RN DON Hours]]</f>
        <v>0</v>
      </c>
      <c r="U168" s="3">
        <f>SUM(Table39[[#This Row],[LPN Hours]], Table39[[#This Row],[LPN Admin Hours]])</f>
        <v>40.977111111111114</v>
      </c>
      <c r="V168" s="3">
        <f>Table39[[#This Row],[LPN Hours Contract]]+Table39[[#This Row],[LPN Admin Hours Contract]]</f>
        <v>5.5555555555555552E-2</v>
      </c>
      <c r="W168" s="4">
        <f t="shared" si="7"/>
        <v>1.3557704301046111E-3</v>
      </c>
      <c r="X168" s="3">
        <v>40.921555555555557</v>
      </c>
      <c r="Y168" s="3">
        <v>0</v>
      </c>
      <c r="Z168" s="4">
        <f>Table39[[#This Row],[LPN Hours Contract]]/Table39[[#This Row],[LPN Hours]]</f>
        <v>0</v>
      </c>
      <c r="AA168" s="3">
        <v>5.5555555555555552E-2</v>
      </c>
      <c r="AB168" s="3">
        <v>5.5555555555555552E-2</v>
      </c>
      <c r="AC168" s="4">
        <f>Table39[[#This Row],[LPN Admin Hours Contract]]/Table39[[#This Row],[LPN Admin Hours]]</f>
        <v>1</v>
      </c>
      <c r="AD168" s="3">
        <f>SUM(Table39[[#This Row],[CNA Hours]], Table39[[#This Row],[NA in Training Hours]], Table39[[#This Row],[Med Aide/Tech Hours]])</f>
        <v>87.773333333333341</v>
      </c>
      <c r="AE168" s="3">
        <f>SUM(Table39[[#This Row],[CNA Hours Contract]], Table39[[#This Row],[NA in Training Hours Contract]], Table39[[#This Row],[Med Aide/Tech Hours Contract]])</f>
        <v>0</v>
      </c>
      <c r="AF168" s="4">
        <f>Table39[[#This Row],[CNA/NA/Med Aide Contract Hours]]/Table39[[#This Row],[Total CNA, NA in Training, Med Aide/Tech Hours]]</f>
        <v>0</v>
      </c>
      <c r="AG168" s="3">
        <v>77.029555555555561</v>
      </c>
      <c r="AH168" s="3">
        <v>0</v>
      </c>
      <c r="AI168" s="4">
        <f>Table39[[#This Row],[CNA Hours Contract]]/Table39[[#This Row],[CNA Hours]]</f>
        <v>0</v>
      </c>
      <c r="AJ168" s="3">
        <v>10.743777777777773</v>
      </c>
      <c r="AK168" s="3">
        <v>0</v>
      </c>
      <c r="AL168" s="4">
        <f>Table39[[#This Row],[NA in Training Hours Contract]]/Table39[[#This Row],[NA in Training Hours]]</f>
        <v>0</v>
      </c>
      <c r="AM168" s="3">
        <v>0</v>
      </c>
      <c r="AN168" s="3">
        <v>0</v>
      </c>
      <c r="AO168" s="4">
        <v>0</v>
      </c>
      <c r="AP168" s="1" t="s">
        <v>166</v>
      </c>
      <c r="AQ168" s="1">
        <v>4</v>
      </c>
    </row>
    <row r="169" spans="1:43" x14ac:dyDescent="0.2">
      <c r="A169" s="1" t="s">
        <v>273</v>
      </c>
      <c r="B169" s="1" t="s">
        <v>439</v>
      </c>
      <c r="C169" s="1" t="s">
        <v>575</v>
      </c>
      <c r="D169" s="1" t="s">
        <v>794</v>
      </c>
      <c r="E169" s="3">
        <v>74.422222222222217</v>
      </c>
      <c r="F169" s="3">
        <f t="shared" si="8"/>
        <v>243.80455555555554</v>
      </c>
      <c r="G169" s="3">
        <f>SUM(Table39[[#This Row],[RN Hours Contract (W/ Admin, DON)]], Table39[[#This Row],[LPN Contract Hours (w/ Admin)]], Table39[[#This Row],[CNA/NA/Med Aide Contract Hours]])</f>
        <v>0</v>
      </c>
      <c r="H169" s="4">
        <f>Table39[[#This Row],[Total Contract Hours]]/Table39[[#This Row],[Total Hours Nurse Staffing]]</f>
        <v>0</v>
      </c>
      <c r="I169" s="3">
        <f>SUM(Table39[[#This Row],[RN Hours]], Table39[[#This Row],[RN Admin Hours]], Table39[[#This Row],[RN DON Hours]])</f>
        <v>38.01133333333334</v>
      </c>
      <c r="J169" s="3">
        <f t="shared" si="6"/>
        <v>0</v>
      </c>
      <c r="K169" s="4">
        <f>Table39[[#This Row],[RN Hours Contract (W/ Admin, DON)]]/Table39[[#This Row],[RN Hours (w/ Admin, DON)]]</f>
        <v>0</v>
      </c>
      <c r="L169" s="3">
        <v>15.113555555555555</v>
      </c>
      <c r="M169" s="3">
        <v>0</v>
      </c>
      <c r="N169" s="4">
        <f>Table39[[#This Row],[RN Hours Contract]]/Table39[[#This Row],[RN Hours]]</f>
        <v>0</v>
      </c>
      <c r="O169" s="3">
        <v>18.631111111111117</v>
      </c>
      <c r="P169" s="3">
        <v>0</v>
      </c>
      <c r="Q169" s="4">
        <f>Table39[[#This Row],[RN Admin Hours Contract]]/Table39[[#This Row],[RN Admin Hours]]</f>
        <v>0</v>
      </c>
      <c r="R169" s="3">
        <v>4.2666666666666666</v>
      </c>
      <c r="S169" s="3">
        <v>0</v>
      </c>
      <c r="T169" s="4">
        <f>Table39[[#This Row],[RN DON Hours Contract]]/Table39[[#This Row],[RN DON Hours]]</f>
        <v>0</v>
      </c>
      <c r="U169" s="3">
        <f>SUM(Table39[[#This Row],[LPN Hours]], Table39[[#This Row],[LPN Admin Hours]])</f>
        <v>32.357666666666667</v>
      </c>
      <c r="V169" s="3">
        <f>Table39[[#This Row],[LPN Hours Contract]]+Table39[[#This Row],[LPN Admin Hours Contract]]</f>
        <v>0</v>
      </c>
      <c r="W169" s="4">
        <f t="shared" si="7"/>
        <v>0</v>
      </c>
      <c r="X169" s="3">
        <v>32.101777777777777</v>
      </c>
      <c r="Y169" s="3">
        <v>0</v>
      </c>
      <c r="Z169" s="4">
        <f>Table39[[#This Row],[LPN Hours Contract]]/Table39[[#This Row],[LPN Hours]]</f>
        <v>0</v>
      </c>
      <c r="AA169" s="3">
        <v>0.25588888888888889</v>
      </c>
      <c r="AB169" s="3">
        <v>0</v>
      </c>
      <c r="AC169" s="4">
        <f>Table39[[#This Row],[LPN Admin Hours Contract]]/Table39[[#This Row],[LPN Admin Hours]]</f>
        <v>0</v>
      </c>
      <c r="AD169" s="3">
        <f>SUM(Table39[[#This Row],[CNA Hours]], Table39[[#This Row],[NA in Training Hours]], Table39[[#This Row],[Med Aide/Tech Hours]])</f>
        <v>173.43555555555554</v>
      </c>
      <c r="AE169" s="3">
        <f>SUM(Table39[[#This Row],[CNA Hours Contract]], Table39[[#This Row],[NA in Training Hours Contract]], Table39[[#This Row],[Med Aide/Tech Hours Contract]])</f>
        <v>0</v>
      </c>
      <c r="AF169" s="4">
        <f>Table39[[#This Row],[CNA/NA/Med Aide Contract Hours]]/Table39[[#This Row],[Total CNA, NA in Training, Med Aide/Tech Hours]]</f>
        <v>0</v>
      </c>
      <c r="AG169" s="3">
        <v>138.334</v>
      </c>
      <c r="AH169" s="3">
        <v>0</v>
      </c>
      <c r="AI169" s="4">
        <f>Table39[[#This Row],[CNA Hours Contract]]/Table39[[#This Row],[CNA Hours]]</f>
        <v>0</v>
      </c>
      <c r="AJ169" s="3">
        <v>0</v>
      </c>
      <c r="AK169" s="3">
        <v>0</v>
      </c>
      <c r="AL169" s="4">
        <v>0</v>
      </c>
      <c r="AM169" s="3">
        <v>35.101555555555549</v>
      </c>
      <c r="AN169" s="3">
        <v>0</v>
      </c>
      <c r="AO169" s="4">
        <f>Table39[[#This Row],[Med Aide/Tech Hours Contract]]/Table39[[#This Row],[Med Aide/Tech Hours]]</f>
        <v>0</v>
      </c>
      <c r="AP169" s="1" t="s">
        <v>167</v>
      </c>
      <c r="AQ169" s="1">
        <v>4</v>
      </c>
    </row>
    <row r="170" spans="1:43" x14ac:dyDescent="0.2">
      <c r="A170" s="1" t="s">
        <v>273</v>
      </c>
      <c r="B170" s="1" t="s">
        <v>440</v>
      </c>
      <c r="C170" s="1" t="s">
        <v>551</v>
      </c>
      <c r="D170" s="1" t="s">
        <v>758</v>
      </c>
      <c r="E170" s="3">
        <v>50.144444444444446</v>
      </c>
      <c r="F170" s="3">
        <f t="shared" si="8"/>
        <v>174.39755555555553</v>
      </c>
      <c r="G170" s="3">
        <f>SUM(Table39[[#This Row],[RN Hours Contract (W/ Admin, DON)]], Table39[[#This Row],[LPN Contract Hours (w/ Admin)]], Table39[[#This Row],[CNA/NA/Med Aide Contract Hours]])</f>
        <v>0.13333333333333333</v>
      </c>
      <c r="H170" s="4">
        <f>Table39[[#This Row],[Total Contract Hours]]/Table39[[#This Row],[Total Hours Nurse Staffing]]</f>
        <v>7.6453670986723836E-4</v>
      </c>
      <c r="I170" s="3">
        <f>SUM(Table39[[#This Row],[RN Hours]], Table39[[#This Row],[RN Admin Hours]], Table39[[#This Row],[RN DON Hours]])</f>
        <v>31.178777777777775</v>
      </c>
      <c r="J170" s="3">
        <f t="shared" si="6"/>
        <v>0.13333333333333333</v>
      </c>
      <c r="K170" s="4">
        <f>Table39[[#This Row],[RN Hours Contract (W/ Admin, DON)]]/Table39[[#This Row],[RN Hours (w/ Admin, DON)]]</f>
        <v>4.2764130872495181E-3</v>
      </c>
      <c r="L170" s="3">
        <v>15.567666666666666</v>
      </c>
      <c r="M170" s="3">
        <v>0.13333333333333333</v>
      </c>
      <c r="N170" s="4">
        <f>Table39[[#This Row],[RN Hours Contract]]/Table39[[#This Row],[RN Hours]]</f>
        <v>8.5647602937712793E-3</v>
      </c>
      <c r="O170" s="3">
        <v>10.188888888888888</v>
      </c>
      <c r="P170" s="3">
        <v>0</v>
      </c>
      <c r="Q170" s="4">
        <f>Table39[[#This Row],[RN Admin Hours Contract]]/Table39[[#This Row],[RN Admin Hours]]</f>
        <v>0</v>
      </c>
      <c r="R170" s="3">
        <v>5.4222222222222225</v>
      </c>
      <c r="S170" s="3">
        <v>0</v>
      </c>
      <c r="T170" s="4">
        <f>Table39[[#This Row],[RN DON Hours Contract]]/Table39[[#This Row],[RN DON Hours]]</f>
        <v>0</v>
      </c>
      <c r="U170" s="3">
        <f>SUM(Table39[[#This Row],[LPN Hours]], Table39[[#This Row],[LPN Admin Hours]])</f>
        <v>39.978555555555552</v>
      </c>
      <c r="V170" s="3">
        <f>Table39[[#This Row],[LPN Hours Contract]]+Table39[[#This Row],[LPN Admin Hours Contract]]</f>
        <v>0</v>
      </c>
      <c r="W170" s="4">
        <f t="shared" si="7"/>
        <v>0</v>
      </c>
      <c r="X170" s="3">
        <v>34.937555555555555</v>
      </c>
      <c r="Y170" s="3">
        <v>0</v>
      </c>
      <c r="Z170" s="4">
        <f>Table39[[#This Row],[LPN Hours Contract]]/Table39[[#This Row],[LPN Hours]]</f>
        <v>0</v>
      </c>
      <c r="AA170" s="3">
        <v>5.0409999999999986</v>
      </c>
      <c r="AB170" s="3">
        <v>0</v>
      </c>
      <c r="AC170" s="4">
        <f>Table39[[#This Row],[LPN Admin Hours Contract]]/Table39[[#This Row],[LPN Admin Hours]]</f>
        <v>0</v>
      </c>
      <c r="AD170" s="3">
        <f>SUM(Table39[[#This Row],[CNA Hours]], Table39[[#This Row],[NA in Training Hours]], Table39[[#This Row],[Med Aide/Tech Hours]])</f>
        <v>103.24022222222222</v>
      </c>
      <c r="AE170" s="3">
        <f>SUM(Table39[[#This Row],[CNA Hours Contract]], Table39[[#This Row],[NA in Training Hours Contract]], Table39[[#This Row],[Med Aide/Tech Hours Contract]])</f>
        <v>0</v>
      </c>
      <c r="AF170" s="4">
        <f>Table39[[#This Row],[CNA/NA/Med Aide Contract Hours]]/Table39[[#This Row],[Total CNA, NA in Training, Med Aide/Tech Hours]]</f>
        <v>0</v>
      </c>
      <c r="AG170" s="3">
        <v>92.057444444444442</v>
      </c>
      <c r="AH170" s="3">
        <v>0</v>
      </c>
      <c r="AI170" s="4">
        <f>Table39[[#This Row],[CNA Hours Contract]]/Table39[[#This Row],[CNA Hours]]</f>
        <v>0</v>
      </c>
      <c r="AJ170" s="3">
        <v>0</v>
      </c>
      <c r="AK170" s="3">
        <v>0</v>
      </c>
      <c r="AL170" s="4">
        <v>0</v>
      </c>
      <c r="AM170" s="3">
        <v>11.182777777777776</v>
      </c>
      <c r="AN170" s="3">
        <v>0</v>
      </c>
      <c r="AO170" s="4">
        <f>Table39[[#This Row],[Med Aide/Tech Hours Contract]]/Table39[[#This Row],[Med Aide/Tech Hours]]</f>
        <v>0</v>
      </c>
      <c r="AP170" s="1" t="s">
        <v>168</v>
      </c>
      <c r="AQ170" s="1">
        <v>4</v>
      </c>
    </row>
    <row r="171" spans="1:43" x14ac:dyDescent="0.2">
      <c r="A171" s="1" t="s">
        <v>273</v>
      </c>
      <c r="B171" s="1" t="s">
        <v>441</v>
      </c>
      <c r="C171" s="1" t="s">
        <v>664</v>
      </c>
      <c r="D171" s="1" t="s">
        <v>752</v>
      </c>
      <c r="E171" s="3">
        <v>48.455555555555556</v>
      </c>
      <c r="F171" s="3">
        <f t="shared" si="8"/>
        <v>156.3462222222222</v>
      </c>
      <c r="G171" s="3">
        <f>SUM(Table39[[#This Row],[RN Hours Contract (W/ Admin, DON)]], Table39[[#This Row],[LPN Contract Hours (w/ Admin)]], Table39[[#This Row],[CNA/NA/Med Aide Contract Hours]])</f>
        <v>35.940666666666665</v>
      </c>
      <c r="H171" s="4">
        <f>Table39[[#This Row],[Total Contract Hours]]/Table39[[#This Row],[Total Hours Nurse Staffing]]</f>
        <v>0.22987870225340346</v>
      </c>
      <c r="I171" s="3">
        <f>SUM(Table39[[#This Row],[RN Hours]], Table39[[#This Row],[RN Admin Hours]], Table39[[#This Row],[RN DON Hours]])</f>
        <v>23.297222222222221</v>
      </c>
      <c r="J171" s="3">
        <f t="shared" si="6"/>
        <v>0.17777777777777778</v>
      </c>
      <c r="K171" s="4">
        <f>Table39[[#This Row],[RN Hours Contract (W/ Admin, DON)]]/Table39[[#This Row],[RN Hours (w/ Admin, DON)]]</f>
        <v>7.6308572791224522E-3</v>
      </c>
      <c r="L171" s="3">
        <v>14.738888888888889</v>
      </c>
      <c r="M171" s="3">
        <v>0</v>
      </c>
      <c r="N171" s="4">
        <f>Table39[[#This Row],[RN Hours Contract]]/Table39[[#This Row],[RN Hours]]</f>
        <v>0</v>
      </c>
      <c r="O171" s="3">
        <v>5.6305555555555555</v>
      </c>
      <c r="P171" s="3">
        <v>0.17777777777777778</v>
      </c>
      <c r="Q171" s="4">
        <f>Table39[[#This Row],[RN Admin Hours Contract]]/Table39[[#This Row],[RN Admin Hours]]</f>
        <v>3.1573754316724226E-2</v>
      </c>
      <c r="R171" s="3">
        <v>2.9277777777777776</v>
      </c>
      <c r="S171" s="3">
        <v>0</v>
      </c>
      <c r="T171" s="4">
        <f>Table39[[#This Row],[RN DON Hours Contract]]/Table39[[#This Row],[RN DON Hours]]</f>
        <v>0</v>
      </c>
      <c r="U171" s="3">
        <f>SUM(Table39[[#This Row],[LPN Hours]], Table39[[#This Row],[LPN Admin Hours]])</f>
        <v>33.899000000000001</v>
      </c>
      <c r="V171" s="3">
        <f>Table39[[#This Row],[LPN Hours Contract]]+Table39[[#This Row],[LPN Admin Hours Contract]]</f>
        <v>14.629555555555553</v>
      </c>
      <c r="W171" s="4">
        <f t="shared" si="7"/>
        <v>0.43156304184653094</v>
      </c>
      <c r="X171" s="3">
        <v>28.396222222222221</v>
      </c>
      <c r="Y171" s="3">
        <v>14.629555555555553</v>
      </c>
      <c r="Z171" s="4">
        <f>Table39[[#This Row],[LPN Hours Contract]]/Table39[[#This Row],[LPN Hours]]</f>
        <v>0.51519372686507592</v>
      </c>
      <c r="AA171" s="3">
        <v>5.5027777777777782</v>
      </c>
      <c r="AB171" s="3">
        <v>0</v>
      </c>
      <c r="AC171" s="4">
        <f>Table39[[#This Row],[LPN Admin Hours Contract]]/Table39[[#This Row],[LPN Admin Hours]]</f>
        <v>0</v>
      </c>
      <c r="AD171" s="3">
        <f>SUM(Table39[[#This Row],[CNA Hours]], Table39[[#This Row],[NA in Training Hours]], Table39[[#This Row],[Med Aide/Tech Hours]])</f>
        <v>99.149999999999991</v>
      </c>
      <c r="AE171" s="3">
        <f>SUM(Table39[[#This Row],[CNA Hours Contract]], Table39[[#This Row],[NA in Training Hours Contract]], Table39[[#This Row],[Med Aide/Tech Hours Contract]])</f>
        <v>21.133333333333333</v>
      </c>
      <c r="AF171" s="4">
        <f>Table39[[#This Row],[CNA/NA/Med Aide Contract Hours]]/Table39[[#This Row],[Total CNA, NA in Training, Med Aide/Tech Hours]]</f>
        <v>0.21314506639771391</v>
      </c>
      <c r="AG171" s="3">
        <v>85.388888888888886</v>
      </c>
      <c r="AH171" s="3">
        <v>21.133333333333333</v>
      </c>
      <c r="AI171" s="4">
        <f>Table39[[#This Row],[CNA Hours Contract]]/Table39[[#This Row],[CNA Hours]]</f>
        <v>0.24749512036434612</v>
      </c>
      <c r="AJ171" s="3">
        <v>0</v>
      </c>
      <c r="AK171" s="3">
        <v>0</v>
      </c>
      <c r="AL171" s="4">
        <v>0</v>
      </c>
      <c r="AM171" s="3">
        <v>13.761111111111111</v>
      </c>
      <c r="AN171" s="3">
        <v>0</v>
      </c>
      <c r="AO171" s="4">
        <f>Table39[[#This Row],[Med Aide/Tech Hours Contract]]/Table39[[#This Row],[Med Aide/Tech Hours]]</f>
        <v>0</v>
      </c>
      <c r="AP171" s="1" t="s">
        <v>169</v>
      </c>
      <c r="AQ171" s="1">
        <v>4</v>
      </c>
    </row>
    <row r="172" spans="1:43" x14ac:dyDescent="0.2">
      <c r="A172" s="1" t="s">
        <v>273</v>
      </c>
      <c r="B172" s="1" t="s">
        <v>442</v>
      </c>
      <c r="C172" s="1" t="s">
        <v>665</v>
      </c>
      <c r="D172" s="1" t="s">
        <v>795</v>
      </c>
      <c r="E172" s="3">
        <v>44.588888888888889</v>
      </c>
      <c r="F172" s="3">
        <f t="shared" si="8"/>
        <v>185.38366666666667</v>
      </c>
      <c r="G172" s="3">
        <f>SUM(Table39[[#This Row],[RN Hours Contract (W/ Admin, DON)]], Table39[[#This Row],[LPN Contract Hours (w/ Admin)]], Table39[[#This Row],[CNA/NA/Med Aide Contract Hours]])</f>
        <v>0</v>
      </c>
      <c r="H172" s="4">
        <f>Table39[[#This Row],[Total Contract Hours]]/Table39[[#This Row],[Total Hours Nurse Staffing]]</f>
        <v>0</v>
      </c>
      <c r="I172" s="3">
        <f>SUM(Table39[[#This Row],[RN Hours]], Table39[[#This Row],[RN Admin Hours]], Table39[[#This Row],[RN DON Hours]])</f>
        <v>41.49744444444444</v>
      </c>
      <c r="J172" s="3">
        <f t="shared" si="6"/>
        <v>0</v>
      </c>
      <c r="K172" s="4">
        <f>Table39[[#This Row],[RN Hours Contract (W/ Admin, DON)]]/Table39[[#This Row],[RN Hours (w/ Admin, DON)]]</f>
        <v>0</v>
      </c>
      <c r="L172" s="3">
        <v>18.510555555555555</v>
      </c>
      <c r="M172" s="3">
        <v>0</v>
      </c>
      <c r="N172" s="4">
        <f>Table39[[#This Row],[RN Hours Contract]]/Table39[[#This Row],[RN Hours]]</f>
        <v>0</v>
      </c>
      <c r="O172" s="3">
        <v>18.140555555555547</v>
      </c>
      <c r="P172" s="3">
        <v>0</v>
      </c>
      <c r="Q172" s="4">
        <f>Table39[[#This Row],[RN Admin Hours Contract]]/Table39[[#This Row],[RN Admin Hours]]</f>
        <v>0</v>
      </c>
      <c r="R172" s="3">
        <v>4.8463333333333338</v>
      </c>
      <c r="S172" s="3">
        <v>0</v>
      </c>
      <c r="T172" s="4">
        <f>Table39[[#This Row],[RN DON Hours Contract]]/Table39[[#This Row],[RN DON Hours]]</f>
        <v>0</v>
      </c>
      <c r="U172" s="3">
        <f>SUM(Table39[[#This Row],[LPN Hours]], Table39[[#This Row],[LPN Admin Hours]])</f>
        <v>37.57255555555556</v>
      </c>
      <c r="V172" s="3">
        <f>Table39[[#This Row],[LPN Hours Contract]]+Table39[[#This Row],[LPN Admin Hours Contract]]</f>
        <v>0</v>
      </c>
      <c r="W172" s="4">
        <f t="shared" si="7"/>
        <v>0</v>
      </c>
      <c r="X172" s="3">
        <v>32.773888888888891</v>
      </c>
      <c r="Y172" s="3">
        <v>0</v>
      </c>
      <c r="Z172" s="4">
        <f>Table39[[#This Row],[LPN Hours Contract]]/Table39[[#This Row],[LPN Hours]]</f>
        <v>0</v>
      </c>
      <c r="AA172" s="3">
        <v>4.7986666666666666</v>
      </c>
      <c r="AB172" s="3">
        <v>0</v>
      </c>
      <c r="AC172" s="4">
        <f>Table39[[#This Row],[LPN Admin Hours Contract]]/Table39[[#This Row],[LPN Admin Hours]]</f>
        <v>0</v>
      </c>
      <c r="AD172" s="3">
        <f>SUM(Table39[[#This Row],[CNA Hours]], Table39[[#This Row],[NA in Training Hours]], Table39[[#This Row],[Med Aide/Tech Hours]])</f>
        <v>106.31366666666666</v>
      </c>
      <c r="AE172" s="3">
        <f>SUM(Table39[[#This Row],[CNA Hours Contract]], Table39[[#This Row],[NA in Training Hours Contract]], Table39[[#This Row],[Med Aide/Tech Hours Contract]])</f>
        <v>0</v>
      </c>
      <c r="AF172" s="4">
        <f>Table39[[#This Row],[CNA/NA/Med Aide Contract Hours]]/Table39[[#This Row],[Total CNA, NA in Training, Med Aide/Tech Hours]]</f>
        <v>0</v>
      </c>
      <c r="AG172" s="3">
        <v>106.31366666666666</v>
      </c>
      <c r="AH172" s="3">
        <v>0</v>
      </c>
      <c r="AI172" s="4">
        <f>Table39[[#This Row],[CNA Hours Contract]]/Table39[[#This Row],[CNA Hours]]</f>
        <v>0</v>
      </c>
      <c r="AJ172" s="3">
        <v>0</v>
      </c>
      <c r="AK172" s="3">
        <v>0</v>
      </c>
      <c r="AL172" s="4">
        <v>0</v>
      </c>
      <c r="AM172" s="3">
        <v>0</v>
      </c>
      <c r="AN172" s="3">
        <v>0</v>
      </c>
      <c r="AO172" s="4">
        <v>0</v>
      </c>
      <c r="AP172" s="1" t="s">
        <v>170</v>
      </c>
      <c r="AQ172" s="1">
        <v>4</v>
      </c>
    </row>
    <row r="173" spans="1:43" x14ac:dyDescent="0.2">
      <c r="A173" s="1" t="s">
        <v>273</v>
      </c>
      <c r="B173" s="1" t="s">
        <v>443</v>
      </c>
      <c r="C173" s="1" t="s">
        <v>666</v>
      </c>
      <c r="D173" s="1" t="s">
        <v>744</v>
      </c>
      <c r="E173" s="3">
        <v>85.955555555555549</v>
      </c>
      <c r="F173" s="3">
        <f t="shared" si="8"/>
        <v>356.86222222222221</v>
      </c>
      <c r="G173" s="3">
        <f>SUM(Table39[[#This Row],[RN Hours Contract (W/ Admin, DON)]], Table39[[#This Row],[LPN Contract Hours (w/ Admin)]], Table39[[#This Row],[CNA/NA/Med Aide Contract Hours]])</f>
        <v>0</v>
      </c>
      <c r="H173" s="4">
        <f>Table39[[#This Row],[Total Contract Hours]]/Table39[[#This Row],[Total Hours Nurse Staffing]]</f>
        <v>0</v>
      </c>
      <c r="I173" s="3">
        <f>SUM(Table39[[#This Row],[RN Hours]], Table39[[#This Row],[RN Admin Hours]], Table39[[#This Row],[RN DON Hours]])</f>
        <v>43.87777777777778</v>
      </c>
      <c r="J173" s="3">
        <f t="shared" si="6"/>
        <v>0</v>
      </c>
      <c r="K173" s="4">
        <f>Table39[[#This Row],[RN Hours Contract (W/ Admin, DON)]]/Table39[[#This Row],[RN Hours (w/ Admin, DON)]]</f>
        <v>0</v>
      </c>
      <c r="L173" s="3">
        <v>26.455555555555556</v>
      </c>
      <c r="M173" s="3">
        <v>0</v>
      </c>
      <c r="N173" s="4">
        <f>Table39[[#This Row],[RN Hours Contract]]/Table39[[#This Row],[RN Hours]]</f>
        <v>0</v>
      </c>
      <c r="O173" s="3">
        <v>11.377777777777778</v>
      </c>
      <c r="P173" s="3">
        <v>0</v>
      </c>
      <c r="Q173" s="4">
        <f>Table39[[#This Row],[RN Admin Hours Contract]]/Table39[[#This Row],[RN Admin Hours]]</f>
        <v>0</v>
      </c>
      <c r="R173" s="3">
        <v>6.0444444444444443</v>
      </c>
      <c r="S173" s="3">
        <v>0</v>
      </c>
      <c r="T173" s="4">
        <f>Table39[[#This Row],[RN DON Hours Contract]]/Table39[[#This Row],[RN DON Hours]]</f>
        <v>0</v>
      </c>
      <c r="U173" s="3">
        <f>SUM(Table39[[#This Row],[LPN Hours]], Table39[[#This Row],[LPN Admin Hours]])</f>
        <v>83.045555555555552</v>
      </c>
      <c r="V173" s="3">
        <f>Table39[[#This Row],[LPN Hours Contract]]+Table39[[#This Row],[LPN Admin Hours Contract]]</f>
        <v>0</v>
      </c>
      <c r="W173" s="4">
        <f t="shared" si="7"/>
        <v>0</v>
      </c>
      <c r="X173" s="3">
        <v>81.7</v>
      </c>
      <c r="Y173" s="3">
        <v>0</v>
      </c>
      <c r="Z173" s="4">
        <f>Table39[[#This Row],[LPN Hours Contract]]/Table39[[#This Row],[LPN Hours]]</f>
        <v>0</v>
      </c>
      <c r="AA173" s="3">
        <v>1.3455555555555556</v>
      </c>
      <c r="AB173" s="3">
        <v>0</v>
      </c>
      <c r="AC173" s="4">
        <f>Table39[[#This Row],[LPN Admin Hours Contract]]/Table39[[#This Row],[LPN Admin Hours]]</f>
        <v>0</v>
      </c>
      <c r="AD173" s="3">
        <f>SUM(Table39[[#This Row],[CNA Hours]], Table39[[#This Row],[NA in Training Hours]], Table39[[#This Row],[Med Aide/Tech Hours]])</f>
        <v>229.93888888888887</v>
      </c>
      <c r="AE173" s="3">
        <f>SUM(Table39[[#This Row],[CNA Hours Contract]], Table39[[#This Row],[NA in Training Hours Contract]], Table39[[#This Row],[Med Aide/Tech Hours Contract]])</f>
        <v>0</v>
      </c>
      <c r="AF173" s="4">
        <f>Table39[[#This Row],[CNA/NA/Med Aide Contract Hours]]/Table39[[#This Row],[Total CNA, NA in Training, Med Aide/Tech Hours]]</f>
        <v>0</v>
      </c>
      <c r="AG173" s="3">
        <v>221.6622222222222</v>
      </c>
      <c r="AH173" s="3">
        <v>0</v>
      </c>
      <c r="AI173" s="4">
        <f>Table39[[#This Row],[CNA Hours Contract]]/Table39[[#This Row],[CNA Hours]]</f>
        <v>0</v>
      </c>
      <c r="AJ173" s="3">
        <v>8.2766666666666691</v>
      </c>
      <c r="AK173" s="3">
        <v>0</v>
      </c>
      <c r="AL173" s="4">
        <f>Table39[[#This Row],[NA in Training Hours Contract]]/Table39[[#This Row],[NA in Training Hours]]</f>
        <v>0</v>
      </c>
      <c r="AM173" s="3">
        <v>0</v>
      </c>
      <c r="AN173" s="3">
        <v>0</v>
      </c>
      <c r="AO173" s="4">
        <v>0</v>
      </c>
      <c r="AP173" s="1" t="s">
        <v>171</v>
      </c>
      <c r="AQ173" s="1">
        <v>4</v>
      </c>
    </row>
    <row r="174" spans="1:43" x14ac:dyDescent="0.2">
      <c r="A174" s="1" t="s">
        <v>273</v>
      </c>
      <c r="B174" s="1" t="s">
        <v>444</v>
      </c>
      <c r="C174" s="1" t="s">
        <v>559</v>
      </c>
      <c r="D174" s="1" t="s">
        <v>796</v>
      </c>
      <c r="E174" s="3">
        <v>36.299999999999997</v>
      </c>
      <c r="F174" s="3">
        <f t="shared" si="8"/>
        <v>161.79777777777778</v>
      </c>
      <c r="G174" s="3">
        <f>SUM(Table39[[#This Row],[RN Hours Contract (W/ Admin, DON)]], Table39[[#This Row],[LPN Contract Hours (w/ Admin)]], Table39[[#This Row],[CNA/NA/Med Aide Contract Hours]])</f>
        <v>0</v>
      </c>
      <c r="H174" s="4">
        <f>Table39[[#This Row],[Total Contract Hours]]/Table39[[#This Row],[Total Hours Nurse Staffing]]</f>
        <v>0</v>
      </c>
      <c r="I174" s="3">
        <f>SUM(Table39[[#This Row],[RN Hours]], Table39[[#This Row],[RN Admin Hours]], Table39[[#This Row],[RN DON Hours]])</f>
        <v>37.75555555555556</v>
      </c>
      <c r="J174" s="3">
        <f t="shared" si="6"/>
        <v>0</v>
      </c>
      <c r="K174" s="4">
        <f>Table39[[#This Row],[RN Hours Contract (W/ Admin, DON)]]/Table39[[#This Row],[RN Hours (w/ Admin, DON)]]</f>
        <v>0</v>
      </c>
      <c r="L174" s="3">
        <v>24.038888888888888</v>
      </c>
      <c r="M174" s="3">
        <v>0</v>
      </c>
      <c r="N174" s="4">
        <f>Table39[[#This Row],[RN Hours Contract]]/Table39[[#This Row],[RN Hours]]</f>
        <v>0</v>
      </c>
      <c r="O174" s="3">
        <v>8.6055555555555561</v>
      </c>
      <c r="P174" s="3">
        <v>0</v>
      </c>
      <c r="Q174" s="4">
        <f>Table39[[#This Row],[RN Admin Hours Contract]]/Table39[[#This Row],[RN Admin Hours]]</f>
        <v>0</v>
      </c>
      <c r="R174" s="3">
        <v>5.1111111111111107</v>
      </c>
      <c r="S174" s="3">
        <v>0</v>
      </c>
      <c r="T174" s="4">
        <f>Table39[[#This Row],[RN DON Hours Contract]]/Table39[[#This Row],[RN DON Hours]]</f>
        <v>0</v>
      </c>
      <c r="U174" s="3">
        <f>SUM(Table39[[#This Row],[LPN Hours]], Table39[[#This Row],[LPN Admin Hours]])</f>
        <v>35.511111111111106</v>
      </c>
      <c r="V174" s="3">
        <f>Table39[[#This Row],[LPN Hours Contract]]+Table39[[#This Row],[LPN Admin Hours Contract]]</f>
        <v>0</v>
      </c>
      <c r="W174" s="4">
        <f t="shared" si="7"/>
        <v>0</v>
      </c>
      <c r="X174" s="3">
        <v>25.627777777777776</v>
      </c>
      <c r="Y174" s="3">
        <v>0</v>
      </c>
      <c r="Z174" s="4">
        <f>Table39[[#This Row],[LPN Hours Contract]]/Table39[[#This Row],[LPN Hours]]</f>
        <v>0</v>
      </c>
      <c r="AA174" s="3">
        <v>9.8833333333333329</v>
      </c>
      <c r="AB174" s="3">
        <v>0</v>
      </c>
      <c r="AC174" s="4">
        <f>Table39[[#This Row],[LPN Admin Hours Contract]]/Table39[[#This Row],[LPN Admin Hours]]</f>
        <v>0</v>
      </c>
      <c r="AD174" s="3">
        <f>SUM(Table39[[#This Row],[CNA Hours]], Table39[[#This Row],[NA in Training Hours]], Table39[[#This Row],[Med Aide/Tech Hours]])</f>
        <v>88.531111111111116</v>
      </c>
      <c r="AE174" s="3">
        <f>SUM(Table39[[#This Row],[CNA Hours Contract]], Table39[[#This Row],[NA in Training Hours Contract]], Table39[[#This Row],[Med Aide/Tech Hours Contract]])</f>
        <v>0</v>
      </c>
      <c r="AF174" s="4">
        <f>Table39[[#This Row],[CNA/NA/Med Aide Contract Hours]]/Table39[[#This Row],[Total CNA, NA in Training, Med Aide/Tech Hours]]</f>
        <v>0</v>
      </c>
      <c r="AG174" s="3">
        <v>82.300555555555562</v>
      </c>
      <c r="AH174" s="3">
        <v>0</v>
      </c>
      <c r="AI174" s="4">
        <f>Table39[[#This Row],[CNA Hours Contract]]/Table39[[#This Row],[CNA Hours]]</f>
        <v>0</v>
      </c>
      <c r="AJ174" s="3">
        <v>0</v>
      </c>
      <c r="AK174" s="3">
        <v>0</v>
      </c>
      <c r="AL174" s="4">
        <v>0</v>
      </c>
      <c r="AM174" s="3">
        <v>6.2305555555555552</v>
      </c>
      <c r="AN174" s="3">
        <v>0</v>
      </c>
      <c r="AO174" s="4">
        <f>Table39[[#This Row],[Med Aide/Tech Hours Contract]]/Table39[[#This Row],[Med Aide/Tech Hours]]</f>
        <v>0</v>
      </c>
      <c r="AP174" s="1" t="s">
        <v>172</v>
      </c>
      <c r="AQ174" s="1">
        <v>4</v>
      </c>
    </row>
    <row r="175" spans="1:43" x14ac:dyDescent="0.2">
      <c r="A175" s="1" t="s">
        <v>273</v>
      </c>
      <c r="B175" s="1" t="s">
        <v>445</v>
      </c>
      <c r="C175" s="1" t="s">
        <v>667</v>
      </c>
      <c r="D175" s="1" t="s">
        <v>747</v>
      </c>
      <c r="E175" s="3">
        <v>67.811111111111117</v>
      </c>
      <c r="F175" s="3">
        <f t="shared" si="8"/>
        <v>255.70644444444446</v>
      </c>
      <c r="G175" s="3">
        <f>SUM(Table39[[#This Row],[RN Hours Contract (W/ Admin, DON)]], Table39[[#This Row],[LPN Contract Hours (w/ Admin)]], Table39[[#This Row],[CNA/NA/Med Aide Contract Hours]])</f>
        <v>8.8888888888888892E-2</v>
      </c>
      <c r="H175" s="4">
        <f>Table39[[#This Row],[Total Contract Hours]]/Table39[[#This Row],[Total Hours Nurse Staffing]]</f>
        <v>3.4762083952170848E-4</v>
      </c>
      <c r="I175" s="3">
        <f>SUM(Table39[[#This Row],[RN Hours]], Table39[[#This Row],[RN Admin Hours]], Table39[[#This Row],[RN DON Hours]])</f>
        <v>62.868000000000002</v>
      </c>
      <c r="J175" s="3">
        <f t="shared" si="6"/>
        <v>4.4444444444444446E-2</v>
      </c>
      <c r="K175" s="4">
        <f>Table39[[#This Row],[RN Hours Contract (W/ Admin, DON)]]/Table39[[#This Row],[RN Hours (w/ Admin, DON)]]</f>
        <v>7.069485977674563E-4</v>
      </c>
      <c r="L175" s="3">
        <v>48.045777777777779</v>
      </c>
      <c r="M175" s="3">
        <v>4.4444444444444446E-2</v>
      </c>
      <c r="N175" s="4">
        <f>Table39[[#This Row],[RN Hours Contract]]/Table39[[#This Row],[RN Hours]]</f>
        <v>9.2504370831521785E-4</v>
      </c>
      <c r="O175" s="3">
        <v>9.6666666666666661</v>
      </c>
      <c r="P175" s="3">
        <v>0</v>
      </c>
      <c r="Q175" s="4">
        <f>Table39[[#This Row],[RN Admin Hours Contract]]/Table39[[#This Row],[RN Admin Hours]]</f>
        <v>0</v>
      </c>
      <c r="R175" s="3">
        <v>5.1555555555555559</v>
      </c>
      <c r="S175" s="3">
        <v>0</v>
      </c>
      <c r="T175" s="4">
        <f>Table39[[#This Row],[RN DON Hours Contract]]/Table39[[#This Row],[RN DON Hours]]</f>
        <v>0</v>
      </c>
      <c r="U175" s="3">
        <f>SUM(Table39[[#This Row],[LPN Hours]], Table39[[#This Row],[LPN Admin Hours]])</f>
        <v>65.483444444444444</v>
      </c>
      <c r="V175" s="3">
        <f>Table39[[#This Row],[LPN Hours Contract]]+Table39[[#This Row],[LPN Admin Hours Contract]]</f>
        <v>4.4444444444444446E-2</v>
      </c>
      <c r="W175" s="4">
        <f t="shared" si="7"/>
        <v>6.7871268564912931E-4</v>
      </c>
      <c r="X175" s="3">
        <v>54.251333333333335</v>
      </c>
      <c r="Y175" s="3">
        <v>0</v>
      </c>
      <c r="Z175" s="4">
        <f>Table39[[#This Row],[LPN Hours Contract]]/Table39[[#This Row],[LPN Hours]]</f>
        <v>0</v>
      </c>
      <c r="AA175" s="3">
        <v>11.232111111111115</v>
      </c>
      <c r="AB175" s="3">
        <v>4.4444444444444446E-2</v>
      </c>
      <c r="AC175" s="4">
        <f>Table39[[#This Row],[LPN Admin Hours Contract]]/Table39[[#This Row],[LPN Admin Hours]]</f>
        <v>3.9569092581784359E-3</v>
      </c>
      <c r="AD175" s="3">
        <f>SUM(Table39[[#This Row],[CNA Hours]], Table39[[#This Row],[NA in Training Hours]], Table39[[#This Row],[Med Aide/Tech Hours]])</f>
        <v>127.355</v>
      </c>
      <c r="AE175" s="3">
        <f>SUM(Table39[[#This Row],[CNA Hours Contract]], Table39[[#This Row],[NA in Training Hours Contract]], Table39[[#This Row],[Med Aide/Tech Hours Contract]])</f>
        <v>0</v>
      </c>
      <c r="AF175" s="4">
        <f>Table39[[#This Row],[CNA/NA/Med Aide Contract Hours]]/Table39[[#This Row],[Total CNA, NA in Training, Med Aide/Tech Hours]]</f>
        <v>0</v>
      </c>
      <c r="AG175" s="3">
        <v>122.86677777777778</v>
      </c>
      <c r="AH175" s="3">
        <v>0</v>
      </c>
      <c r="AI175" s="4">
        <f>Table39[[#This Row],[CNA Hours Contract]]/Table39[[#This Row],[CNA Hours]]</f>
        <v>0</v>
      </c>
      <c r="AJ175" s="3">
        <v>4.4882222222222232</v>
      </c>
      <c r="AK175" s="3">
        <v>0</v>
      </c>
      <c r="AL175" s="4">
        <f>Table39[[#This Row],[NA in Training Hours Contract]]/Table39[[#This Row],[NA in Training Hours]]</f>
        <v>0</v>
      </c>
      <c r="AM175" s="3">
        <v>0</v>
      </c>
      <c r="AN175" s="3">
        <v>0</v>
      </c>
      <c r="AO175" s="4">
        <v>0</v>
      </c>
      <c r="AP175" s="1" t="s">
        <v>173</v>
      </c>
      <c r="AQ175" s="1">
        <v>4</v>
      </c>
    </row>
    <row r="176" spans="1:43" x14ac:dyDescent="0.2">
      <c r="A176" s="1" t="s">
        <v>273</v>
      </c>
      <c r="B176" s="1" t="s">
        <v>446</v>
      </c>
      <c r="C176" s="1" t="s">
        <v>632</v>
      </c>
      <c r="D176" s="1" t="s">
        <v>778</v>
      </c>
      <c r="E176" s="3">
        <v>15.977777777777778</v>
      </c>
      <c r="F176" s="3">
        <f t="shared" si="8"/>
        <v>157.483</v>
      </c>
      <c r="G176" s="3">
        <f>SUM(Table39[[#This Row],[RN Hours Contract (W/ Admin, DON)]], Table39[[#This Row],[LPN Contract Hours (w/ Admin)]], Table39[[#This Row],[CNA/NA/Med Aide Contract Hours]])</f>
        <v>0</v>
      </c>
      <c r="H176" s="4">
        <f>Table39[[#This Row],[Total Contract Hours]]/Table39[[#This Row],[Total Hours Nurse Staffing]]</f>
        <v>0</v>
      </c>
      <c r="I176" s="3">
        <f>SUM(Table39[[#This Row],[RN Hours]], Table39[[#This Row],[RN Admin Hours]], Table39[[#This Row],[RN DON Hours]])</f>
        <v>94.359444444444449</v>
      </c>
      <c r="J176" s="3">
        <f t="shared" si="6"/>
        <v>0</v>
      </c>
      <c r="K176" s="4">
        <f>Table39[[#This Row],[RN Hours Contract (W/ Admin, DON)]]/Table39[[#This Row],[RN Hours (w/ Admin, DON)]]</f>
        <v>0</v>
      </c>
      <c r="L176" s="3">
        <v>78.257555555555555</v>
      </c>
      <c r="M176" s="3">
        <v>0</v>
      </c>
      <c r="N176" s="4">
        <f>Table39[[#This Row],[RN Hours Contract]]/Table39[[#This Row],[RN Hours]]</f>
        <v>0</v>
      </c>
      <c r="O176" s="3">
        <v>16.101888888888887</v>
      </c>
      <c r="P176" s="3">
        <v>0</v>
      </c>
      <c r="Q176" s="4">
        <f>Table39[[#This Row],[RN Admin Hours Contract]]/Table39[[#This Row],[RN Admin Hours]]</f>
        <v>0</v>
      </c>
      <c r="R176" s="3">
        <v>0</v>
      </c>
      <c r="S176" s="3">
        <v>0</v>
      </c>
      <c r="T176" s="4">
        <v>0</v>
      </c>
      <c r="U176" s="3">
        <f>SUM(Table39[[#This Row],[LPN Hours]], Table39[[#This Row],[LPN Admin Hours]])</f>
        <v>18.157111111111114</v>
      </c>
      <c r="V176" s="3">
        <f>Table39[[#This Row],[LPN Hours Contract]]+Table39[[#This Row],[LPN Admin Hours Contract]]</f>
        <v>0</v>
      </c>
      <c r="W176" s="4">
        <f t="shared" si="7"/>
        <v>0</v>
      </c>
      <c r="X176" s="3">
        <v>18.157111111111114</v>
      </c>
      <c r="Y176" s="3">
        <v>0</v>
      </c>
      <c r="Z176" s="4">
        <f>Table39[[#This Row],[LPN Hours Contract]]/Table39[[#This Row],[LPN Hours]]</f>
        <v>0</v>
      </c>
      <c r="AA176" s="3">
        <v>0</v>
      </c>
      <c r="AB176" s="3">
        <v>0</v>
      </c>
      <c r="AC176" s="4">
        <v>0</v>
      </c>
      <c r="AD176" s="3">
        <f>SUM(Table39[[#This Row],[CNA Hours]], Table39[[#This Row],[NA in Training Hours]], Table39[[#This Row],[Med Aide/Tech Hours]])</f>
        <v>44.966444444444441</v>
      </c>
      <c r="AE176" s="3">
        <f>SUM(Table39[[#This Row],[CNA Hours Contract]], Table39[[#This Row],[NA in Training Hours Contract]], Table39[[#This Row],[Med Aide/Tech Hours Contract]])</f>
        <v>0</v>
      </c>
      <c r="AF176" s="4">
        <f>Table39[[#This Row],[CNA/NA/Med Aide Contract Hours]]/Table39[[#This Row],[Total CNA, NA in Training, Med Aide/Tech Hours]]</f>
        <v>0</v>
      </c>
      <c r="AG176" s="3">
        <v>44.966444444444441</v>
      </c>
      <c r="AH176" s="3">
        <v>0</v>
      </c>
      <c r="AI176" s="4">
        <f>Table39[[#This Row],[CNA Hours Contract]]/Table39[[#This Row],[CNA Hours]]</f>
        <v>0</v>
      </c>
      <c r="AJ176" s="3">
        <v>0</v>
      </c>
      <c r="AK176" s="3">
        <v>0</v>
      </c>
      <c r="AL176" s="4">
        <v>0</v>
      </c>
      <c r="AM176" s="3">
        <v>0</v>
      </c>
      <c r="AN176" s="3">
        <v>0</v>
      </c>
      <c r="AO176" s="4">
        <v>0</v>
      </c>
      <c r="AP176" s="1" t="s">
        <v>174</v>
      </c>
      <c r="AQ176" s="1">
        <v>4</v>
      </c>
    </row>
    <row r="177" spans="1:43" x14ac:dyDescent="0.2">
      <c r="A177" s="1" t="s">
        <v>273</v>
      </c>
      <c r="B177" s="1" t="s">
        <v>447</v>
      </c>
      <c r="C177" s="1" t="s">
        <v>668</v>
      </c>
      <c r="D177" s="1" t="s">
        <v>714</v>
      </c>
      <c r="E177" s="3">
        <v>54.277777777777779</v>
      </c>
      <c r="F177" s="3">
        <f t="shared" si="8"/>
        <v>206.84977777777777</v>
      </c>
      <c r="G177" s="3">
        <f>SUM(Table39[[#This Row],[RN Hours Contract (W/ Admin, DON)]], Table39[[#This Row],[LPN Contract Hours (w/ Admin)]], Table39[[#This Row],[CNA/NA/Med Aide Contract Hours]])</f>
        <v>19.405000000000001</v>
      </c>
      <c r="H177" s="4">
        <f>Table39[[#This Row],[Total Contract Hours]]/Table39[[#This Row],[Total Hours Nurse Staffing]]</f>
        <v>9.3812041803821133E-2</v>
      </c>
      <c r="I177" s="3">
        <f>SUM(Table39[[#This Row],[RN Hours]], Table39[[#This Row],[RN Admin Hours]], Table39[[#This Row],[RN DON Hours]])</f>
        <v>35.147222222222226</v>
      </c>
      <c r="J177" s="3">
        <f t="shared" ref="J177:J240" si="9">SUM(M177,P177,S177)</f>
        <v>0</v>
      </c>
      <c r="K177" s="4">
        <f>Table39[[#This Row],[RN Hours Contract (W/ Admin, DON)]]/Table39[[#This Row],[RN Hours (w/ Admin, DON)]]</f>
        <v>0</v>
      </c>
      <c r="L177" s="3">
        <v>23.75</v>
      </c>
      <c r="M177" s="3">
        <v>0</v>
      </c>
      <c r="N177" s="4">
        <f>Table39[[#This Row],[RN Hours Contract]]/Table39[[#This Row],[RN Hours]]</f>
        <v>0</v>
      </c>
      <c r="O177" s="3">
        <v>5.7972222222222225</v>
      </c>
      <c r="P177" s="3">
        <v>0</v>
      </c>
      <c r="Q177" s="4">
        <f>Table39[[#This Row],[RN Admin Hours Contract]]/Table39[[#This Row],[RN Admin Hours]]</f>
        <v>0</v>
      </c>
      <c r="R177" s="3">
        <v>5.6</v>
      </c>
      <c r="S177" s="3">
        <v>0</v>
      </c>
      <c r="T177" s="4">
        <f>Table39[[#This Row],[RN DON Hours Contract]]/Table39[[#This Row],[RN DON Hours]]</f>
        <v>0</v>
      </c>
      <c r="U177" s="3">
        <f>SUM(Table39[[#This Row],[LPN Hours]], Table39[[#This Row],[LPN Admin Hours]])</f>
        <v>30.564999999999998</v>
      </c>
      <c r="V177" s="3">
        <f>Table39[[#This Row],[LPN Hours Contract]]+Table39[[#This Row],[LPN Admin Hours Contract]]</f>
        <v>6.4083333333333332</v>
      </c>
      <c r="W177" s="4">
        <f t="shared" ref="W177:W240" si="10">V177/U177</f>
        <v>0.20966246796444737</v>
      </c>
      <c r="X177" s="3">
        <v>23.687222222222221</v>
      </c>
      <c r="Y177" s="3">
        <v>6.3277777777777775</v>
      </c>
      <c r="Z177" s="4">
        <f>Table39[[#This Row],[LPN Hours Contract]]/Table39[[#This Row],[LPN Hours]]</f>
        <v>0.26713886999554376</v>
      </c>
      <c r="AA177" s="3">
        <v>6.8777777777777782</v>
      </c>
      <c r="AB177" s="3">
        <v>8.0555555555555561E-2</v>
      </c>
      <c r="AC177" s="4">
        <f>Table39[[#This Row],[LPN Admin Hours Contract]]/Table39[[#This Row],[LPN Admin Hours]]</f>
        <v>1.1712439418416801E-2</v>
      </c>
      <c r="AD177" s="3">
        <f>SUM(Table39[[#This Row],[CNA Hours]], Table39[[#This Row],[NA in Training Hours]], Table39[[#This Row],[Med Aide/Tech Hours]])</f>
        <v>141.13755555555554</v>
      </c>
      <c r="AE177" s="3">
        <f>SUM(Table39[[#This Row],[CNA Hours Contract]], Table39[[#This Row],[NA in Training Hours Contract]], Table39[[#This Row],[Med Aide/Tech Hours Contract]])</f>
        <v>12.996666666666668</v>
      </c>
      <c r="AF177" s="4">
        <f>Table39[[#This Row],[CNA/NA/Med Aide Contract Hours]]/Table39[[#This Row],[Total CNA, NA in Training, Med Aide/Tech Hours]]</f>
        <v>9.2085105310973234E-2</v>
      </c>
      <c r="AG177" s="3">
        <v>92.193111111111108</v>
      </c>
      <c r="AH177" s="3">
        <v>12.996666666666668</v>
      </c>
      <c r="AI177" s="4">
        <f>Table39[[#This Row],[CNA Hours Contract]]/Table39[[#This Row],[CNA Hours]]</f>
        <v>0.1409722105050028</v>
      </c>
      <c r="AJ177" s="3">
        <v>19.902777777777779</v>
      </c>
      <c r="AK177" s="3">
        <v>0</v>
      </c>
      <c r="AL177" s="4">
        <f>Table39[[#This Row],[NA in Training Hours Contract]]/Table39[[#This Row],[NA in Training Hours]]</f>
        <v>0</v>
      </c>
      <c r="AM177" s="3">
        <v>29.041666666666668</v>
      </c>
      <c r="AN177" s="3">
        <v>0</v>
      </c>
      <c r="AO177" s="4">
        <f>Table39[[#This Row],[Med Aide/Tech Hours Contract]]/Table39[[#This Row],[Med Aide/Tech Hours]]</f>
        <v>0</v>
      </c>
      <c r="AP177" s="1" t="s">
        <v>175</v>
      </c>
      <c r="AQ177" s="1">
        <v>4</v>
      </c>
    </row>
    <row r="178" spans="1:43" x14ac:dyDescent="0.2">
      <c r="A178" s="1" t="s">
        <v>273</v>
      </c>
      <c r="B178" s="1" t="s">
        <v>448</v>
      </c>
      <c r="C178" s="1" t="s">
        <v>598</v>
      </c>
      <c r="D178" s="1" t="s">
        <v>725</v>
      </c>
      <c r="E178" s="3">
        <v>44.922222222222224</v>
      </c>
      <c r="F178" s="3">
        <f t="shared" si="8"/>
        <v>197.37433333333334</v>
      </c>
      <c r="G178" s="3">
        <f>SUM(Table39[[#This Row],[RN Hours Contract (W/ Admin, DON)]], Table39[[#This Row],[LPN Contract Hours (w/ Admin)]], Table39[[#This Row],[CNA/NA/Med Aide Contract Hours]])</f>
        <v>0</v>
      </c>
      <c r="H178" s="4">
        <f>Table39[[#This Row],[Total Contract Hours]]/Table39[[#This Row],[Total Hours Nurse Staffing]]</f>
        <v>0</v>
      </c>
      <c r="I178" s="3">
        <f>SUM(Table39[[#This Row],[RN Hours]], Table39[[#This Row],[RN Admin Hours]], Table39[[#This Row],[RN DON Hours]])</f>
        <v>52.078333333333333</v>
      </c>
      <c r="J178" s="3">
        <f t="shared" si="9"/>
        <v>0</v>
      </c>
      <c r="K178" s="4">
        <f>Table39[[#This Row],[RN Hours Contract (W/ Admin, DON)]]/Table39[[#This Row],[RN Hours (w/ Admin, DON)]]</f>
        <v>0</v>
      </c>
      <c r="L178" s="3">
        <v>32.792222222222222</v>
      </c>
      <c r="M178" s="3">
        <v>0</v>
      </c>
      <c r="N178" s="4">
        <f>Table39[[#This Row],[RN Hours Contract]]/Table39[[#This Row],[RN Hours]]</f>
        <v>0</v>
      </c>
      <c r="O178" s="3">
        <v>13.775</v>
      </c>
      <c r="P178" s="3">
        <v>0</v>
      </c>
      <c r="Q178" s="4">
        <f>Table39[[#This Row],[RN Admin Hours Contract]]/Table39[[#This Row],[RN Admin Hours]]</f>
        <v>0</v>
      </c>
      <c r="R178" s="3">
        <v>5.5111111111111111</v>
      </c>
      <c r="S178" s="3">
        <v>0</v>
      </c>
      <c r="T178" s="4">
        <f>Table39[[#This Row],[RN DON Hours Contract]]/Table39[[#This Row],[RN DON Hours]]</f>
        <v>0</v>
      </c>
      <c r="U178" s="3">
        <f>SUM(Table39[[#This Row],[LPN Hours]], Table39[[#This Row],[LPN Admin Hours]])</f>
        <v>40.122555555555557</v>
      </c>
      <c r="V178" s="3">
        <f>Table39[[#This Row],[LPN Hours Contract]]+Table39[[#This Row],[LPN Admin Hours Contract]]</f>
        <v>0</v>
      </c>
      <c r="W178" s="4">
        <f t="shared" si="10"/>
        <v>0</v>
      </c>
      <c r="X178" s="3">
        <v>36.942</v>
      </c>
      <c r="Y178" s="3">
        <v>0</v>
      </c>
      <c r="Z178" s="4">
        <f>Table39[[#This Row],[LPN Hours Contract]]/Table39[[#This Row],[LPN Hours]]</f>
        <v>0</v>
      </c>
      <c r="AA178" s="3">
        <v>3.1805555555555554</v>
      </c>
      <c r="AB178" s="3">
        <v>0</v>
      </c>
      <c r="AC178" s="4">
        <f>Table39[[#This Row],[LPN Admin Hours Contract]]/Table39[[#This Row],[LPN Admin Hours]]</f>
        <v>0</v>
      </c>
      <c r="AD178" s="3">
        <f>SUM(Table39[[#This Row],[CNA Hours]], Table39[[#This Row],[NA in Training Hours]], Table39[[#This Row],[Med Aide/Tech Hours]])</f>
        <v>105.17344444444444</v>
      </c>
      <c r="AE178" s="3">
        <f>SUM(Table39[[#This Row],[CNA Hours Contract]], Table39[[#This Row],[NA in Training Hours Contract]], Table39[[#This Row],[Med Aide/Tech Hours Contract]])</f>
        <v>0</v>
      </c>
      <c r="AF178" s="4">
        <f>Table39[[#This Row],[CNA/NA/Med Aide Contract Hours]]/Table39[[#This Row],[Total CNA, NA in Training, Med Aide/Tech Hours]]</f>
        <v>0</v>
      </c>
      <c r="AG178" s="3">
        <v>92.865111111111119</v>
      </c>
      <c r="AH178" s="3">
        <v>0</v>
      </c>
      <c r="AI178" s="4">
        <f>Table39[[#This Row],[CNA Hours Contract]]/Table39[[#This Row],[CNA Hours]]</f>
        <v>0</v>
      </c>
      <c r="AJ178" s="3">
        <v>2.9388888888888891</v>
      </c>
      <c r="AK178" s="3">
        <v>0</v>
      </c>
      <c r="AL178" s="4">
        <f>Table39[[#This Row],[NA in Training Hours Contract]]/Table39[[#This Row],[NA in Training Hours]]</f>
        <v>0</v>
      </c>
      <c r="AM178" s="3">
        <v>9.3694444444444436</v>
      </c>
      <c r="AN178" s="3">
        <v>0</v>
      </c>
      <c r="AO178" s="4">
        <f>Table39[[#This Row],[Med Aide/Tech Hours Contract]]/Table39[[#This Row],[Med Aide/Tech Hours]]</f>
        <v>0</v>
      </c>
      <c r="AP178" s="1" t="s">
        <v>176</v>
      </c>
      <c r="AQ178" s="1">
        <v>4</v>
      </c>
    </row>
    <row r="179" spans="1:43" x14ac:dyDescent="0.2">
      <c r="A179" s="1" t="s">
        <v>273</v>
      </c>
      <c r="B179" s="1" t="s">
        <v>449</v>
      </c>
      <c r="C179" s="1" t="s">
        <v>573</v>
      </c>
      <c r="D179" s="1" t="s">
        <v>797</v>
      </c>
      <c r="E179" s="3">
        <v>74.344444444444449</v>
      </c>
      <c r="F179" s="3">
        <f t="shared" si="8"/>
        <v>259.26355555555557</v>
      </c>
      <c r="G179" s="3">
        <f>SUM(Table39[[#This Row],[RN Hours Contract (W/ Admin, DON)]], Table39[[#This Row],[LPN Contract Hours (w/ Admin)]], Table39[[#This Row],[CNA/NA/Med Aide Contract Hours]])</f>
        <v>0</v>
      </c>
      <c r="H179" s="4">
        <f>Table39[[#This Row],[Total Contract Hours]]/Table39[[#This Row],[Total Hours Nurse Staffing]]</f>
        <v>0</v>
      </c>
      <c r="I179" s="3">
        <f>SUM(Table39[[#This Row],[RN Hours]], Table39[[#This Row],[RN Admin Hours]], Table39[[#This Row],[RN DON Hours]])</f>
        <v>67.567666666666668</v>
      </c>
      <c r="J179" s="3">
        <f t="shared" si="9"/>
        <v>0</v>
      </c>
      <c r="K179" s="4">
        <f>Table39[[#This Row],[RN Hours Contract (W/ Admin, DON)]]/Table39[[#This Row],[RN Hours (w/ Admin, DON)]]</f>
        <v>0</v>
      </c>
      <c r="L179" s="3">
        <v>36.170444444444449</v>
      </c>
      <c r="M179" s="3">
        <v>0</v>
      </c>
      <c r="N179" s="4">
        <f>Table39[[#This Row],[RN Hours Contract]]/Table39[[#This Row],[RN Hours]]</f>
        <v>0</v>
      </c>
      <c r="O179" s="3">
        <v>25.975000000000001</v>
      </c>
      <c r="P179" s="3">
        <v>0</v>
      </c>
      <c r="Q179" s="4">
        <f>Table39[[#This Row],[RN Admin Hours Contract]]/Table39[[#This Row],[RN Admin Hours]]</f>
        <v>0</v>
      </c>
      <c r="R179" s="3">
        <v>5.4222222222222225</v>
      </c>
      <c r="S179" s="3">
        <v>0</v>
      </c>
      <c r="T179" s="4">
        <f>Table39[[#This Row],[RN DON Hours Contract]]/Table39[[#This Row],[RN DON Hours]]</f>
        <v>0</v>
      </c>
      <c r="U179" s="3">
        <f>SUM(Table39[[#This Row],[LPN Hours]], Table39[[#This Row],[LPN Admin Hours]])</f>
        <v>59.323111111111118</v>
      </c>
      <c r="V179" s="3">
        <f>Table39[[#This Row],[LPN Hours Contract]]+Table39[[#This Row],[LPN Admin Hours Contract]]</f>
        <v>0</v>
      </c>
      <c r="W179" s="4">
        <f t="shared" si="10"/>
        <v>0</v>
      </c>
      <c r="X179" s="3">
        <v>53.288111111111114</v>
      </c>
      <c r="Y179" s="3">
        <v>0</v>
      </c>
      <c r="Z179" s="4">
        <f>Table39[[#This Row],[LPN Hours Contract]]/Table39[[#This Row],[LPN Hours]]</f>
        <v>0</v>
      </c>
      <c r="AA179" s="3">
        <v>6.035000000000001</v>
      </c>
      <c r="AB179" s="3">
        <v>0</v>
      </c>
      <c r="AC179" s="4">
        <f>Table39[[#This Row],[LPN Admin Hours Contract]]/Table39[[#This Row],[LPN Admin Hours]]</f>
        <v>0</v>
      </c>
      <c r="AD179" s="3">
        <f>SUM(Table39[[#This Row],[CNA Hours]], Table39[[#This Row],[NA in Training Hours]], Table39[[#This Row],[Med Aide/Tech Hours]])</f>
        <v>132.37277777777777</v>
      </c>
      <c r="AE179" s="3">
        <f>SUM(Table39[[#This Row],[CNA Hours Contract]], Table39[[#This Row],[NA in Training Hours Contract]], Table39[[#This Row],[Med Aide/Tech Hours Contract]])</f>
        <v>0</v>
      </c>
      <c r="AF179" s="4">
        <f>Table39[[#This Row],[CNA/NA/Med Aide Contract Hours]]/Table39[[#This Row],[Total CNA, NA in Training, Med Aide/Tech Hours]]</f>
        <v>0</v>
      </c>
      <c r="AG179" s="3">
        <v>76.656666666666666</v>
      </c>
      <c r="AH179" s="3">
        <v>0</v>
      </c>
      <c r="AI179" s="4">
        <f>Table39[[#This Row],[CNA Hours Contract]]/Table39[[#This Row],[CNA Hours]]</f>
        <v>0</v>
      </c>
      <c r="AJ179" s="3">
        <v>45.863333333333323</v>
      </c>
      <c r="AK179" s="3">
        <v>0</v>
      </c>
      <c r="AL179" s="4">
        <f>Table39[[#This Row],[NA in Training Hours Contract]]/Table39[[#This Row],[NA in Training Hours]]</f>
        <v>0</v>
      </c>
      <c r="AM179" s="3">
        <v>9.8527777777777796</v>
      </c>
      <c r="AN179" s="3">
        <v>0</v>
      </c>
      <c r="AO179" s="4">
        <f>Table39[[#This Row],[Med Aide/Tech Hours Contract]]/Table39[[#This Row],[Med Aide/Tech Hours]]</f>
        <v>0</v>
      </c>
      <c r="AP179" s="1" t="s">
        <v>177</v>
      </c>
      <c r="AQ179" s="1">
        <v>4</v>
      </c>
    </row>
    <row r="180" spans="1:43" x14ac:dyDescent="0.2">
      <c r="A180" s="1" t="s">
        <v>273</v>
      </c>
      <c r="B180" s="1" t="s">
        <v>450</v>
      </c>
      <c r="C180" s="1" t="s">
        <v>615</v>
      </c>
      <c r="D180" s="1" t="s">
        <v>748</v>
      </c>
      <c r="E180" s="3">
        <v>50.666666666666664</v>
      </c>
      <c r="F180" s="3">
        <f t="shared" si="8"/>
        <v>173.25833333333333</v>
      </c>
      <c r="G180" s="3">
        <f>SUM(Table39[[#This Row],[RN Hours Contract (W/ Admin, DON)]], Table39[[#This Row],[LPN Contract Hours (w/ Admin)]], Table39[[#This Row],[CNA/NA/Med Aide Contract Hours]])</f>
        <v>0</v>
      </c>
      <c r="H180" s="4">
        <f>Table39[[#This Row],[Total Contract Hours]]/Table39[[#This Row],[Total Hours Nurse Staffing]]</f>
        <v>0</v>
      </c>
      <c r="I180" s="3">
        <f>SUM(Table39[[#This Row],[RN Hours]], Table39[[#This Row],[RN Admin Hours]], Table39[[#This Row],[RN DON Hours]])</f>
        <v>19.019444444444446</v>
      </c>
      <c r="J180" s="3">
        <f t="shared" si="9"/>
        <v>0</v>
      </c>
      <c r="K180" s="4">
        <f>Table39[[#This Row],[RN Hours Contract (W/ Admin, DON)]]/Table39[[#This Row],[RN Hours (w/ Admin, DON)]]</f>
        <v>0</v>
      </c>
      <c r="L180" s="3">
        <v>13.194444444444445</v>
      </c>
      <c r="M180" s="3">
        <v>0</v>
      </c>
      <c r="N180" s="4">
        <f>Table39[[#This Row],[RN Hours Contract]]/Table39[[#This Row],[RN Hours]]</f>
        <v>0</v>
      </c>
      <c r="O180" s="3">
        <v>5.8250000000000002</v>
      </c>
      <c r="P180" s="3">
        <v>0</v>
      </c>
      <c r="Q180" s="4">
        <f>Table39[[#This Row],[RN Admin Hours Contract]]/Table39[[#This Row],[RN Admin Hours]]</f>
        <v>0</v>
      </c>
      <c r="R180" s="3">
        <v>0</v>
      </c>
      <c r="S180" s="3">
        <v>0</v>
      </c>
      <c r="T180" s="4">
        <v>0</v>
      </c>
      <c r="U180" s="3">
        <f>SUM(Table39[[#This Row],[LPN Hours]], Table39[[#This Row],[LPN Admin Hours]])</f>
        <v>46.363888888888894</v>
      </c>
      <c r="V180" s="3">
        <f>Table39[[#This Row],[LPN Hours Contract]]+Table39[[#This Row],[LPN Admin Hours Contract]]</f>
        <v>0</v>
      </c>
      <c r="W180" s="4">
        <f t="shared" si="10"/>
        <v>0</v>
      </c>
      <c r="X180" s="3">
        <v>40.869444444444447</v>
      </c>
      <c r="Y180" s="3">
        <v>0</v>
      </c>
      <c r="Z180" s="4">
        <f>Table39[[#This Row],[LPN Hours Contract]]/Table39[[#This Row],[LPN Hours]]</f>
        <v>0</v>
      </c>
      <c r="AA180" s="3">
        <v>5.4944444444444445</v>
      </c>
      <c r="AB180" s="3">
        <v>0</v>
      </c>
      <c r="AC180" s="4">
        <f>Table39[[#This Row],[LPN Admin Hours Contract]]/Table39[[#This Row],[LPN Admin Hours]]</f>
        <v>0</v>
      </c>
      <c r="AD180" s="3">
        <f>SUM(Table39[[#This Row],[CNA Hours]], Table39[[#This Row],[NA in Training Hours]], Table39[[#This Row],[Med Aide/Tech Hours]])</f>
        <v>107.875</v>
      </c>
      <c r="AE180" s="3">
        <f>SUM(Table39[[#This Row],[CNA Hours Contract]], Table39[[#This Row],[NA in Training Hours Contract]], Table39[[#This Row],[Med Aide/Tech Hours Contract]])</f>
        <v>0</v>
      </c>
      <c r="AF180" s="4">
        <f>Table39[[#This Row],[CNA/NA/Med Aide Contract Hours]]/Table39[[#This Row],[Total CNA, NA in Training, Med Aide/Tech Hours]]</f>
        <v>0</v>
      </c>
      <c r="AG180" s="3">
        <v>89.938888888888883</v>
      </c>
      <c r="AH180" s="3">
        <v>0</v>
      </c>
      <c r="AI180" s="4">
        <f>Table39[[#This Row],[CNA Hours Contract]]/Table39[[#This Row],[CNA Hours]]</f>
        <v>0</v>
      </c>
      <c r="AJ180" s="3">
        <v>0</v>
      </c>
      <c r="AK180" s="3">
        <v>0</v>
      </c>
      <c r="AL180" s="4">
        <v>0</v>
      </c>
      <c r="AM180" s="3">
        <v>17.93611111111111</v>
      </c>
      <c r="AN180" s="3">
        <v>0</v>
      </c>
      <c r="AO180" s="4">
        <f>Table39[[#This Row],[Med Aide/Tech Hours Contract]]/Table39[[#This Row],[Med Aide/Tech Hours]]</f>
        <v>0</v>
      </c>
      <c r="AP180" s="1" t="s">
        <v>178</v>
      </c>
      <c r="AQ180" s="1">
        <v>4</v>
      </c>
    </row>
    <row r="181" spans="1:43" x14ac:dyDescent="0.2">
      <c r="A181" s="1" t="s">
        <v>273</v>
      </c>
      <c r="B181" s="1" t="s">
        <v>451</v>
      </c>
      <c r="C181" s="1" t="s">
        <v>563</v>
      </c>
      <c r="D181" s="1" t="s">
        <v>694</v>
      </c>
      <c r="E181" s="3">
        <v>49.755555555555553</v>
      </c>
      <c r="F181" s="3">
        <f t="shared" si="8"/>
        <v>189.24811111111109</v>
      </c>
      <c r="G181" s="3">
        <f>SUM(Table39[[#This Row],[RN Hours Contract (W/ Admin, DON)]], Table39[[#This Row],[LPN Contract Hours (w/ Admin)]], Table39[[#This Row],[CNA/NA/Med Aide Contract Hours]])</f>
        <v>18.706666666666663</v>
      </c>
      <c r="H181" s="4">
        <f>Table39[[#This Row],[Total Contract Hours]]/Table39[[#This Row],[Total Hours Nurse Staffing]]</f>
        <v>9.884730979261204E-2</v>
      </c>
      <c r="I181" s="3">
        <f>SUM(Table39[[#This Row],[RN Hours]], Table39[[#This Row],[RN Admin Hours]], Table39[[#This Row],[RN DON Hours]])</f>
        <v>49.699666666666666</v>
      </c>
      <c r="J181" s="3">
        <f t="shared" si="9"/>
        <v>0</v>
      </c>
      <c r="K181" s="4">
        <f>Table39[[#This Row],[RN Hours Contract (W/ Admin, DON)]]/Table39[[#This Row],[RN Hours (w/ Admin, DON)]]</f>
        <v>0</v>
      </c>
      <c r="L181" s="3">
        <v>43.43</v>
      </c>
      <c r="M181" s="3">
        <v>0</v>
      </c>
      <c r="N181" s="4">
        <f>Table39[[#This Row],[RN Hours Contract]]/Table39[[#This Row],[RN Hours]]</f>
        <v>0</v>
      </c>
      <c r="O181" s="3">
        <v>0.93633333333333324</v>
      </c>
      <c r="P181" s="3">
        <v>0</v>
      </c>
      <c r="Q181" s="4">
        <f>Table39[[#This Row],[RN Admin Hours Contract]]/Table39[[#This Row],[RN Admin Hours]]</f>
        <v>0</v>
      </c>
      <c r="R181" s="3">
        <v>5.333333333333333</v>
      </c>
      <c r="S181" s="3">
        <v>0</v>
      </c>
      <c r="T181" s="4">
        <f>Table39[[#This Row],[RN DON Hours Contract]]/Table39[[#This Row],[RN DON Hours]]</f>
        <v>0</v>
      </c>
      <c r="U181" s="3">
        <f>SUM(Table39[[#This Row],[LPN Hours]], Table39[[#This Row],[LPN Admin Hours]])</f>
        <v>37.562555555555555</v>
      </c>
      <c r="V181" s="3">
        <f>Table39[[#This Row],[LPN Hours Contract]]+Table39[[#This Row],[LPN Admin Hours Contract]]</f>
        <v>6.5526666666666653</v>
      </c>
      <c r="W181" s="4">
        <f t="shared" si="10"/>
        <v>0.17444677471358885</v>
      </c>
      <c r="X181" s="3">
        <v>27.294111111111111</v>
      </c>
      <c r="Y181" s="3">
        <v>6.5526666666666653</v>
      </c>
      <c r="Z181" s="4">
        <f>Table39[[#This Row],[LPN Hours Contract]]/Table39[[#This Row],[LPN Hours]]</f>
        <v>0.24007620691480047</v>
      </c>
      <c r="AA181" s="3">
        <v>10.268444444444443</v>
      </c>
      <c r="AB181" s="3">
        <v>0</v>
      </c>
      <c r="AC181" s="4">
        <f>Table39[[#This Row],[LPN Admin Hours Contract]]/Table39[[#This Row],[LPN Admin Hours]]</f>
        <v>0</v>
      </c>
      <c r="AD181" s="3">
        <f>SUM(Table39[[#This Row],[CNA Hours]], Table39[[#This Row],[NA in Training Hours]], Table39[[#This Row],[Med Aide/Tech Hours]])</f>
        <v>101.98588888888888</v>
      </c>
      <c r="AE181" s="3">
        <f>SUM(Table39[[#This Row],[CNA Hours Contract]], Table39[[#This Row],[NA in Training Hours Contract]], Table39[[#This Row],[Med Aide/Tech Hours Contract]])</f>
        <v>12.153999999999998</v>
      </c>
      <c r="AF181" s="4">
        <f>Table39[[#This Row],[CNA/NA/Med Aide Contract Hours]]/Table39[[#This Row],[Total CNA, NA in Training, Med Aide/Tech Hours]]</f>
        <v>0.11917334968998979</v>
      </c>
      <c r="AG181" s="3">
        <v>100.79544444444444</v>
      </c>
      <c r="AH181" s="3">
        <v>12.153999999999998</v>
      </c>
      <c r="AI181" s="4">
        <f>Table39[[#This Row],[CNA Hours Contract]]/Table39[[#This Row],[CNA Hours]]</f>
        <v>0.12058084635659237</v>
      </c>
      <c r="AJ181" s="3">
        <v>1.1904444444444444</v>
      </c>
      <c r="AK181" s="3">
        <v>0</v>
      </c>
      <c r="AL181" s="4">
        <f>Table39[[#This Row],[NA in Training Hours Contract]]/Table39[[#This Row],[NA in Training Hours]]</f>
        <v>0</v>
      </c>
      <c r="AM181" s="3">
        <v>0</v>
      </c>
      <c r="AN181" s="3">
        <v>0</v>
      </c>
      <c r="AO181" s="4">
        <v>0</v>
      </c>
      <c r="AP181" s="1" t="s">
        <v>179</v>
      </c>
      <c r="AQ181" s="1">
        <v>4</v>
      </c>
    </row>
    <row r="182" spans="1:43" x14ac:dyDescent="0.2">
      <c r="A182" s="1" t="s">
        <v>273</v>
      </c>
      <c r="B182" s="1" t="s">
        <v>452</v>
      </c>
      <c r="C182" s="1" t="s">
        <v>669</v>
      </c>
      <c r="D182" s="1" t="s">
        <v>749</v>
      </c>
      <c r="E182" s="3">
        <v>54.255555555555553</v>
      </c>
      <c r="F182" s="3">
        <f t="shared" si="8"/>
        <v>184.83999999999997</v>
      </c>
      <c r="G182" s="3">
        <f>SUM(Table39[[#This Row],[RN Hours Contract (W/ Admin, DON)]], Table39[[#This Row],[LPN Contract Hours (w/ Admin)]], Table39[[#This Row],[CNA/NA/Med Aide Contract Hours]])</f>
        <v>5.2055555555555557</v>
      </c>
      <c r="H182" s="4">
        <f>Table39[[#This Row],[Total Contract Hours]]/Table39[[#This Row],[Total Hours Nurse Staffing]]</f>
        <v>2.8162494890475852E-2</v>
      </c>
      <c r="I182" s="3">
        <f>SUM(Table39[[#This Row],[RN Hours]], Table39[[#This Row],[RN Admin Hours]], Table39[[#This Row],[RN DON Hours]])</f>
        <v>39.894555555555556</v>
      </c>
      <c r="J182" s="3">
        <f t="shared" si="9"/>
        <v>2.4666666666666668</v>
      </c>
      <c r="K182" s="4">
        <f>Table39[[#This Row],[RN Hours Contract (W/ Admin, DON)]]/Table39[[#This Row],[RN Hours (w/ Admin, DON)]]</f>
        <v>6.1829656511192009E-2</v>
      </c>
      <c r="L182" s="3">
        <v>21.484444444444442</v>
      </c>
      <c r="M182" s="3">
        <v>0</v>
      </c>
      <c r="N182" s="4">
        <f>Table39[[#This Row],[RN Hours Contract]]/Table39[[#This Row],[RN Hours]]</f>
        <v>0</v>
      </c>
      <c r="O182" s="3">
        <v>12.554555555555556</v>
      </c>
      <c r="P182" s="3">
        <v>2.4666666666666668</v>
      </c>
      <c r="Q182" s="4">
        <f>Table39[[#This Row],[RN Admin Hours Contract]]/Table39[[#This Row],[RN Admin Hours]]</f>
        <v>0.19647582550822631</v>
      </c>
      <c r="R182" s="3">
        <v>5.8555555555555552</v>
      </c>
      <c r="S182" s="3">
        <v>0</v>
      </c>
      <c r="T182" s="4">
        <f>Table39[[#This Row],[RN DON Hours Contract]]/Table39[[#This Row],[RN DON Hours]]</f>
        <v>0</v>
      </c>
      <c r="U182" s="3">
        <f>SUM(Table39[[#This Row],[LPN Hours]], Table39[[#This Row],[LPN Admin Hours]])</f>
        <v>23.124333333333333</v>
      </c>
      <c r="V182" s="3">
        <f>Table39[[#This Row],[LPN Hours Contract]]+Table39[[#This Row],[LPN Admin Hours Contract]]</f>
        <v>1.8666666666666667</v>
      </c>
      <c r="W182" s="4">
        <f t="shared" si="10"/>
        <v>8.0723047871650355E-2</v>
      </c>
      <c r="X182" s="3">
        <v>23.124333333333333</v>
      </c>
      <c r="Y182" s="3">
        <v>1.8666666666666667</v>
      </c>
      <c r="Z182" s="4">
        <f>Table39[[#This Row],[LPN Hours Contract]]/Table39[[#This Row],[LPN Hours]]</f>
        <v>8.0723047871650355E-2</v>
      </c>
      <c r="AA182" s="3">
        <v>0</v>
      </c>
      <c r="AB182" s="3">
        <v>0</v>
      </c>
      <c r="AC182" s="4">
        <v>0</v>
      </c>
      <c r="AD182" s="3">
        <f>SUM(Table39[[#This Row],[CNA Hours]], Table39[[#This Row],[NA in Training Hours]], Table39[[#This Row],[Med Aide/Tech Hours]])</f>
        <v>121.82111111111109</v>
      </c>
      <c r="AE182" s="3">
        <f>SUM(Table39[[#This Row],[CNA Hours Contract]], Table39[[#This Row],[NA in Training Hours Contract]], Table39[[#This Row],[Med Aide/Tech Hours Contract]])</f>
        <v>0.87222222222222223</v>
      </c>
      <c r="AF182" s="4">
        <f>Table39[[#This Row],[CNA/NA/Med Aide Contract Hours]]/Table39[[#This Row],[Total CNA, NA in Training, Med Aide/Tech Hours]]</f>
        <v>7.1598609983673702E-3</v>
      </c>
      <c r="AG182" s="3">
        <v>89.48844444444444</v>
      </c>
      <c r="AH182" s="3">
        <v>0</v>
      </c>
      <c r="AI182" s="4">
        <f>Table39[[#This Row],[CNA Hours Contract]]/Table39[[#This Row],[CNA Hours]]</f>
        <v>0</v>
      </c>
      <c r="AJ182" s="3">
        <v>0</v>
      </c>
      <c r="AK182" s="3">
        <v>0</v>
      </c>
      <c r="AL182" s="4">
        <v>0</v>
      </c>
      <c r="AM182" s="3">
        <v>32.332666666666647</v>
      </c>
      <c r="AN182" s="3">
        <v>0.87222222222222223</v>
      </c>
      <c r="AO182" s="4">
        <f>Table39[[#This Row],[Med Aide/Tech Hours Contract]]/Table39[[#This Row],[Med Aide/Tech Hours]]</f>
        <v>2.6976501233702429E-2</v>
      </c>
      <c r="AP182" s="1" t="s">
        <v>180</v>
      </c>
      <c r="AQ182" s="1">
        <v>4</v>
      </c>
    </row>
    <row r="183" spans="1:43" x14ac:dyDescent="0.2">
      <c r="A183" s="1" t="s">
        <v>273</v>
      </c>
      <c r="B183" s="1" t="s">
        <v>453</v>
      </c>
      <c r="C183" s="1" t="s">
        <v>563</v>
      </c>
      <c r="D183" s="1" t="s">
        <v>694</v>
      </c>
      <c r="E183" s="3">
        <v>76.855555555555554</v>
      </c>
      <c r="F183" s="3">
        <f t="shared" si="8"/>
        <v>293.05388888888888</v>
      </c>
      <c r="G183" s="3">
        <f>SUM(Table39[[#This Row],[RN Hours Contract (W/ Admin, DON)]], Table39[[#This Row],[LPN Contract Hours (w/ Admin)]], Table39[[#This Row],[CNA/NA/Med Aide Contract Hours]])</f>
        <v>0.14444444444444443</v>
      </c>
      <c r="H183" s="4">
        <f>Table39[[#This Row],[Total Contract Hours]]/Table39[[#This Row],[Total Hours Nurse Staffing]]</f>
        <v>4.9289379844814278E-4</v>
      </c>
      <c r="I183" s="3">
        <f>SUM(Table39[[#This Row],[RN Hours]], Table39[[#This Row],[RN Admin Hours]], Table39[[#This Row],[RN DON Hours]])</f>
        <v>76.971777777777774</v>
      </c>
      <c r="J183" s="3">
        <f t="shared" si="9"/>
        <v>0.14444444444444443</v>
      </c>
      <c r="K183" s="4">
        <f>Table39[[#This Row],[RN Hours Contract (W/ Admin, DON)]]/Table39[[#This Row],[RN Hours (w/ Admin, DON)]]</f>
        <v>1.8765896879953112E-3</v>
      </c>
      <c r="L183" s="3">
        <v>49.327333333333335</v>
      </c>
      <c r="M183" s="3">
        <v>0.14444444444444443</v>
      </c>
      <c r="N183" s="4">
        <f>Table39[[#This Row],[RN Hours Contract]]/Table39[[#This Row],[RN Hours]]</f>
        <v>2.9282840705851607E-3</v>
      </c>
      <c r="O183" s="3">
        <v>21.955555555555556</v>
      </c>
      <c r="P183" s="3">
        <v>0</v>
      </c>
      <c r="Q183" s="4">
        <f>Table39[[#This Row],[RN Admin Hours Contract]]/Table39[[#This Row],[RN Admin Hours]]</f>
        <v>0</v>
      </c>
      <c r="R183" s="3">
        <v>5.6888888888888891</v>
      </c>
      <c r="S183" s="3">
        <v>0</v>
      </c>
      <c r="T183" s="4">
        <f>Table39[[#This Row],[RN DON Hours Contract]]/Table39[[#This Row],[RN DON Hours]]</f>
        <v>0</v>
      </c>
      <c r="U183" s="3">
        <f>SUM(Table39[[#This Row],[LPN Hours]], Table39[[#This Row],[LPN Admin Hours]])</f>
        <v>67.843666666666664</v>
      </c>
      <c r="V183" s="3">
        <f>Table39[[#This Row],[LPN Hours Contract]]+Table39[[#This Row],[LPN Admin Hours Contract]]</f>
        <v>0</v>
      </c>
      <c r="W183" s="4">
        <f t="shared" si="10"/>
        <v>0</v>
      </c>
      <c r="X183" s="3">
        <v>61.870222222222218</v>
      </c>
      <c r="Y183" s="3">
        <v>0</v>
      </c>
      <c r="Z183" s="4">
        <f>Table39[[#This Row],[LPN Hours Contract]]/Table39[[#This Row],[LPN Hours]]</f>
        <v>0</v>
      </c>
      <c r="AA183" s="3">
        <v>5.9734444444444446</v>
      </c>
      <c r="AB183" s="3">
        <v>0</v>
      </c>
      <c r="AC183" s="4">
        <f>Table39[[#This Row],[LPN Admin Hours Contract]]/Table39[[#This Row],[LPN Admin Hours]]</f>
        <v>0</v>
      </c>
      <c r="AD183" s="3">
        <f>SUM(Table39[[#This Row],[CNA Hours]], Table39[[#This Row],[NA in Training Hours]], Table39[[#This Row],[Med Aide/Tech Hours]])</f>
        <v>148.23844444444441</v>
      </c>
      <c r="AE183" s="3">
        <f>SUM(Table39[[#This Row],[CNA Hours Contract]], Table39[[#This Row],[NA in Training Hours Contract]], Table39[[#This Row],[Med Aide/Tech Hours Contract]])</f>
        <v>0</v>
      </c>
      <c r="AF183" s="4">
        <f>Table39[[#This Row],[CNA/NA/Med Aide Contract Hours]]/Table39[[#This Row],[Total CNA, NA in Training, Med Aide/Tech Hours]]</f>
        <v>0</v>
      </c>
      <c r="AG183" s="3">
        <v>140.2561111111111</v>
      </c>
      <c r="AH183" s="3">
        <v>0</v>
      </c>
      <c r="AI183" s="4">
        <f>Table39[[#This Row],[CNA Hours Contract]]/Table39[[#This Row],[CNA Hours]]</f>
        <v>0</v>
      </c>
      <c r="AJ183" s="3">
        <v>1.9485555555555554</v>
      </c>
      <c r="AK183" s="3">
        <v>0</v>
      </c>
      <c r="AL183" s="4">
        <f>Table39[[#This Row],[NA in Training Hours Contract]]/Table39[[#This Row],[NA in Training Hours]]</f>
        <v>0</v>
      </c>
      <c r="AM183" s="3">
        <v>6.0337777777777797</v>
      </c>
      <c r="AN183" s="3">
        <v>0</v>
      </c>
      <c r="AO183" s="4">
        <f>Table39[[#This Row],[Med Aide/Tech Hours Contract]]/Table39[[#This Row],[Med Aide/Tech Hours]]</f>
        <v>0</v>
      </c>
      <c r="AP183" s="1" t="s">
        <v>181</v>
      </c>
      <c r="AQ183" s="1">
        <v>4</v>
      </c>
    </row>
    <row r="184" spans="1:43" x14ac:dyDescent="0.2">
      <c r="A184" s="1" t="s">
        <v>273</v>
      </c>
      <c r="B184" s="1" t="s">
        <v>454</v>
      </c>
      <c r="C184" s="1" t="s">
        <v>564</v>
      </c>
      <c r="D184" s="1" t="s">
        <v>701</v>
      </c>
      <c r="E184" s="3">
        <v>51.888888888888886</v>
      </c>
      <c r="F184" s="3">
        <f t="shared" si="8"/>
        <v>208.51911111111113</v>
      </c>
      <c r="G184" s="3">
        <f>SUM(Table39[[#This Row],[RN Hours Contract (W/ Admin, DON)]], Table39[[#This Row],[LPN Contract Hours (w/ Admin)]], Table39[[#This Row],[CNA/NA/Med Aide Contract Hours]])</f>
        <v>33.726111111111123</v>
      </c>
      <c r="H184" s="4">
        <f>Table39[[#This Row],[Total Contract Hours]]/Table39[[#This Row],[Total Hours Nurse Staffing]]</f>
        <v>0.16174110340006143</v>
      </c>
      <c r="I184" s="3">
        <f>SUM(Table39[[#This Row],[RN Hours]], Table39[[#This Row],[RN Admin Hours]], Table39[[#This Row],[RN DON Hours]])</f>
        <v>44.86888888888889</v>
      </c>
      <c r="J184" s="3">
        <f t="shared" si="9"/>
        <v>6.2256666666666662</v>
      </c>
      <c r="K184" s="4">
        <f>Table39[[#This Row],[RN Hours Contract (W/ Admin, DON)]]/Table39[[#This Row],[RN Hours (w/ Admin, DON)]]</f>
        <v>0.13875241444207814</v>
      </c>
      <c r="L184" s="3">
        <v>29.58</v>
      </c>
      <c r="M184" s="3">
        <v>6.2256666666666662</v>
      </c>
      <c r="N184" s="4">
        <f>Table39[[#This Row],[RN Hours Contract]]/Table39[[#This Row],[RN Hours]]</f>
        <v>0.21046878521523552</v>
      </c>
      <c r="O184" s="3">
        <v>9.6888888888888882</v>
      </c>
      <c r="P184" s="3">
        <v>0</v>
      </c>
      <c r="Q184" s="4">
        <f>Table39[[#This Row],[RN Admin Hours Contract]]/Table39[[#This Row],[RN Admin Hours]]</f>
        <v>0</v>
      </c>
      <c r="R184" s="3">
        <v>5.6</v>
      </c>
      <c r="S184" s="3">
        <v>0</v>
      </c>
      <c r="T184" s="4">
        <f>Table39[[#This Row],[RN DON Hours Contract]]/Table39[[#This Row],[RN DON Hours]]</f>
        <v>0</v>
      </c>
      <c r="U184" s="3">
        <f>SUM(Table39[[#This Row],[LPN Hours]], Table39[[#This Row],[LPN Admin Hours]])</f>
        <v>34.882555555555555</v>
      </c>
      <c r="V184" s="3">
        <f>Table39[[#This Row],[LPN Hours Contract]]+Table39[[#This Row],[LPN Admin Hours Contract]]</f>
        <v>5.3243333333333336</v>
      </c>
      <c r="W184" s="4">
        <f t="shared" si="10"/>
        <v>0.15263598806152709</v>
      </c>
      <c r="X184" s="3">
        <v>23.707666666666668</v>
      </c>
      <c r="Y184" s="3">
        <v>5.3243333333333336</v>
      </c>
      <c r="Z184" s="4">
        <f>Table39[[#This Row],[LPN Hours Contract]]/Table39[[#This Row],[LPN Hours]]</f>
        <v>0.22458276506896502</v>
      </c>
      <c r="AA184" s="3">
        <v>11.174888888888891</v>
      </c>
      <c r="AB184" s="3">
        <v>0</v>
      </c>
      <c r="AC184" s="4">
        <f>Table39[[#This Row],[LPN Admin Hours Contract]]/Table39[[#This Row],[LPN Admin Hours]]</f>
        <v>0</v>
      </c>
      <c r="AD184" s="3">
        <f>SUM(Table39[[#This Row],[CNA Hours]], Table39[[#This Row],[NA in Training Hours]], Table39[[#This Row],[Med Aide/Tech Hours]])</f>
        <v>128.76766666666668</v>
      </c>
      <c r="AE184" s="3">
        <f>SUM(Table39[[#This Row],[CNA Hours Contract]], Table39[[#This Row],[NA in Training Hours Contract]], Table39[[#This Row],[Med Aide/Tech Hours Contract]])</f>
        <v>22.176111111111119</v>
      </c>
      <c r="AF184" s="4">
        <f>Table39[[#This Row],[CNA/NA/Med Aide Contract Hours]]/Table39[[#This Row],[Total CNA, NA in Training, Med Aide/Tech Hours]]</f>
        <v>0.17221800848901858</v>
      </c>
      <c r="AG184" s="3">
        <v>94.367888888888899</v>
      </c>
      <c r="AH184" s="3">
        <v>20.907666666666675</v>
      </c>
      <c r="AI184" s="4">
        <f>Table39[[#This Row],[CNA Hours Contract]]/Table39[[#This Row],[CNA Hours]]</f>
        <v>0.22155488390000841</v>
      </c>
      <c r="AJ184" s="3">
        <v>21.614666666666672</v>
      </c>
      <c r="AK184" s="3">
        <v>0</v>
      </c>
      <c r="AL184" s="4">
        <f>Table39[[#This Row],[NA in Training Hours Contract]]/Table39[[#This Row],[NA in Training Hours]]</f>
        <v>0</v>
      </c>
      <c r="AM184" s="3">
        <v>12.785111111111107</v>
      </c>
      <c r="AN184" s="3">
        <v>1.2684444444444447</v>
      </c>
      <c r="AO184" s="4">
        <f>Table39[[#This Row],[Med Aide/Tech Hours Contract]]/Table39[[#This Row],[Med Aide/Tech Hours]]</f>
        <v>9.9212625797368517E-2</v>
      </c>
      <c r="AP184" s="1" t="s">
        <v>182</v>
      </c>
      <c r="AQ184" s="1">
        <v>4</v>
      </c>
    </row>
    <row r="185" spans="1:43" x14ac:dyDescent="0.2">
      <c r="A185" s="1" t="s">
        <v>273</v>
      </c>
      <c r="B185" s="1" t="s">
        <v>455</v>
      </c>
      <c r="C185" s="1" t="s">
        <v>670</v>
      </c>
      <c r="D185" s="1" t="s">
        <v>709</v>
      </c>
      <c r="E185" s="3">
        <v>84.577777777777783</v>
      </c>
      <c r="F185" s="3">
        <f t="shared" si="8"/>
        <v>334.58799999999997</v>
      </c>
      <c r="G185" s="3">
        <f>SUM(Table39[[#This Row],[RN Hours Contract (W/ Admin, DON)]], Table39[[#This Row],[LPN Contract Hours (w/ Admin)]], Table39[[#This Row],[CNA/NA/Med Aide Contract Hours]])</f>
        <v>0.31111111111111112</v>
      </c>
      <c r="H185" s="4">
        <f>Table39[[#This Row],[Total Contract Hours]]/Table39[[#This Row],[Total Hours Nurse Staffing]]</f>
        <v>9.2983344026417909E-4</v>
      </c>
      <c r="I185" s="3">
        <f>SUM(Table39[[#This Row],[RN Hours]], Table39[[#This Row],[RN Admin Hours]], Table39[[#This Row],[RN DON Hours]])</f>
        <v>92.112555555555545</v>
      </c>
      <c r="J185" s="3">
        <f t="shared" si="9"/>
        <v>0.26666666666666666</v>
      </c>
      <c r="K185" s="4">
        <f>Table39[[#This Row],[RN Hours Contract (W/ Admin, DON)]]/Table39[[#This Row],[RN Hours (w/ Admin, DON)]]</f>
        <v>2.8950088840585132E-3</v>
      </c>
      <c r="L185" s="3">
        <v>59.342999999999996</v>
      </c>
      <c r="M185" s="3">
        <v>0.26666666666666666</v>
      </c>
      <c r="N185" s="4">
        <f>Table39[[#This Row],[RN Hours Contract]]/Table39[[#This Row],[RN Hours]]</f>
        <v>4.4936499109695617E-3</v>
      </c>
      <c r="O185" s="3">
        <v>27.080666666666669</v>
      </c>
      <c r="P185" s="3">
        <v>0</v>
      </c>
      <c r="Q185" s="4">
        <f>Table39[[#This Row],[RN Admin Hours Contract]]/Table39[[#This Row],[RN Admin Hours]]</f>
        <v>0</v>
      </c>
      <c r="R185" s="3">
        <v>5.6888888888888891</v>
      </c>
      <c r="S185" s="3">
        <v>0</v>
      </c>
      <c r="T185" s="4">
        <f>Table39[[#This Row],[RN DON Hours Contract]]/Table39[[#This Row],[RN DON Hours]]</f>
        <v>0</v>
      </c>
      <c r="U185" s="3">
        <f>SUM(Table39[[#This Row],[LPN Hours]], Table39[[#This Row],[LPN Admin Hours]])</f>
        <v>35.065555555555555</v>
      </c>
      <c r="V185" s="3">
        <f>Table39[[#This Row],[LPN Hours Contract]]+Table39[[#This Row],[LPN Admin Hours Contract]]</f>
        <v>4.4444444444444446E-2</v>
      </c>
      <c r="W185" s="4">
        <f t="shared" si="10"/>
        <v>1.2674672835007448E-3</v>
      </c>
      <c r="X185" s="3">
        <v>29.311444444444447</v>
      </c>
      <c r="Y185" s="3">
        <v>0</v>
      </c>
      <c r="Z185" s="4">
        <f>Table39[[#This Row],[LPN Hours Contract]]/Table39[[#This Row],[LPN Hours]]</f>
        <v>0</v>
      </c>
      <c r="AA185" s="3">
        <v>5.7541111111111096</v>
      </c>
      <c r="AB185" s="3">
        <v>4.4444444444444446E-2</v>
      </c>
      <c r="AC185" s="4">
        <f>Table39[[#This Row],[LPN Admin Hours Contract]]/Table39[[#This Row],[LPN Admin Hours]]</f>
        <v>7.7239461640952389E-3</v>
      </c>
      <c r="AD185" s="3">
        <f>SUM(Table39[[#This Row],[CNA Hours]], Table39[[#This Row],[NA in Training Hours]], Table39[[#This Row],[Med Aide/Tech Hours]])</f>
        <v>207.4098888888889</v>
      </c>
      <c r="AE185" s="3">
        <f>SUM(Table39[[#This Row],[CNA Hours Contract]], Table39[[#This Row],[NA in Training Hours Contract]], Table39[[#This Row],[Med Aide/Tech Hours Contract]])</f>
        <v>0</v>
      </c>
      <c r="AF185" s="4">
        <f>Table39[[#This Row],[CNA/NA/Med Aide Contract Hours]]/Table39[[#This Row],[Total CNA, NA in Training, Med Aide/Tech Hours]]</f>
        <v>0</v>
      </c>
      <c r="AG185" s="3">
        <v>160.85477777777777</v>
      </c>
      <c r="AH185" s="3">
        <v>0</v>
      </c>
      <c r="AI185" s="4">
        <f>Table39[[#This Row],[CNA Hours Contract]]/Table39[[#This Row],[CNA Hours]]</f>
        <v>0</v>
      </c>
      <c r="AJ185" s="3">
        <v>24.725555555555559</v>
      </c>
      <c r="AK185" s="3">
        <v>0</v>
      </c>
      <c r="AL185" s="4">
        <f>Table39[[#This Row],[NA in Training Hours Contract]]/Table39[[#This Row],[NA in Training Hours]]</f>
        <v>0</v>
      </c>
      <c r="AM185" s="3">
        <v>21.829555555555562</v>
      </c>
      <c r="AN185" s="3">
        <v>0</v>
      </c>
      <c r="AO185" s="4">
        <f>Table39[[#This Row],[Med Aide/Tech Hours Contract]]/Table39[[#This Row],[Med Aide/Tech Hours]]</f>
        <v>0</v>
      </c>
      <c r="AP185" s="1" t="s">
        <v>183</v>
      </c>
      <c r="AQ185" s="1">
        <v>4</v>
      </c>
    </row>
    <row r="186" spans="1:43" x14ac:dyDescent="0.2">
      <c r="A186" s="1" t="s">
        <v>273</v>
      </c>
      <c r="B186" s="1" t="s">
        <v>456</v>
      </c>
      <c r="C186" s="1" t="s">
        <v>671</v>
      </c>
      <c r="D186" s="1" t="s">
        <v>733</v>
      </c>
      <c r="E186" s="3">
        <v>44.033333333333331</v>
      </c>
      <c r="F186" s="3">
        <f t="shared" si="8"/>
        <v>160.85555555555555</v>
      </c>
      <c r="G186" s="3">
        <f>SUM(Table39[[#This Row],[RN Hours Contract (W/ Admin, DON)]], Table39[[#This Row],[LPN Contract Hours (w/ Admin)]], Table39[[#This Row],[CNA/NA/Med Aide Contract Hours]])</f>
        <v>0</v>
      </c>
      <c r="H186" s="4">
        <f>Table39[[#This Row],[Total Contract Hours]]/Table39[[#This Row],[Total Hours Nurse Staffing]]</f>
        <v>0</v>
      </c>
      <c r="I186" s="3">
        <f>SUM(Table39[[#This Row],[RN Hours]], Table39[[#This Row],[RN Admin Hours]], Table39[[#This Row],[RN DON Hours]])</f>
        <v>23.047222222222224</v>
      </c>
      <c r="J186" s="3">
        <f t="shared" si="9"/>
        <v>0</v>
      </c>
      <c r="K186" s="4">
        <f>Table39[[#This Row],[RN Hours Contract (W/ Admin, DON)]]/Table39[[#This Row],[RN Hours (w/ Admin, DON)]]</f>
        <v>0</v>
      </c>
      <c r="L186" s="3">
        <v>16.358333333333334</v>
      </c>
      <c r="M186" s="3">
        <v>0</v>
      </c>
      <c r="N186" s="4">
        <f>Table39[[#This Row],[RN Hours Contract]]/Table39[[#This Row],[RN Hours]]</f>
        <v>0</v>
      </c>
      <c r="O186" s="3">
        <v>1.0888888888888888</v>
      </c>
      <c r="P186" s="3">
        <v>0</v>
      </c>
      <c r="Q186" s="4">
        <f>Table39[[#This Row],[RN Admin Hours Contract]]/Table39[[#This Row],[RN Admin Hours]]</f>
        <v>0</v>
      </c>
      <c r="R186" s="3">
        <v>5.6</v>
      </c>
      <c r="S186" s="3">
        <v>0</v>
      </c>
      <c r="T186" s="4">
        <f>Table39[[#This Row],[RN DON Hours Contract]]/Table39[[#This Row],[RN DON Hours]]</f>
        <v>0</v>
      </c>
      <c r="U186" s="3">
        <f>SUM(Table39[[#This Row],[LPN Hours]], Table39[[#This Row],[LPN Admin Hours]])</f>
        <v>47.797222222222217</v>
      </c>
      <c r="V186" s="3">
        <f>Table39[[#This Row],[LPN Hours Contract]]+Table39[[#This Row],[LPN Admin Hours Contract]]</f>
        <v>0</v>
      </c>
      <c r="W186" s="4">
        <f t="shared" si="10"/>
        <v>0</v>
      </c>
      <c r="X186" s="3">
        <v>42.68611111111111</v>
      </c>
      <c r="Y186" s="3">
        <v>0</v>
      </c>
      <c r="Z186" s="4">
        <f>Table39[[#This Row],[LPN Hours Contract]]/Table39[[#This Row],[LPN Hours]]</f>
        <v>0</v>
      </c>
      <c r="AA186" s="3">
        <v>5.1111111111111107</v>
      </c>
      <c r="AB186" s="3">
        <v>0</v>
      </c>
      <c r="AC186" s="4">
        <f>Table39[[#This Row],[LPN Admin Hours Contract]]/Table39[[#This Row],[LPN Admin Hours]]</f>
        <v>0</v>
      </c>
      <c r="AD186" s="3">
        <f>SUM(Table39[[#This Row],[CNA Hours]], Table39[[#This Row],[NA in Training Hours]], Table39[[#This Row],[Med Aide/Tech Hours]])</f>
        <v>90.011111111111106</v>
      </c>
      <c r="AE186" s="3">
        <f>SUM(Table39[[#This Row],[CNA Hours Contract]], Table39[[#This Row],[NA in Training Hours Contract]], Table39[[#This Row],[Med Aide/Tech Hours Contract]])</f>
        <v>0</v>
      </c>
      <c r="AF186" s="4">
        <f>Table39[[#This Row],[CNA/NA/Med Aide Contract Hours]]/Table39[[#This Row],[Total CNA, NA in Training, Med Aide/Tech Hours]]</f>
        <v>0</v>
      </c>
      <c r="AG186" s="3">
        <v>86.11944444444444</v>
      </c>
      <c r="AH186" s="3">
        <v>0</v>
      </c>
      <c r="AI186" s="4">
        <f>Table39[[#This Row],[CNA Hours Contract]]/Table39[[#This Row],[CNA Hours]]</f>
        <v>0</v>
      </c>
      <c r="AJ186" s="3">
        <v>3.8916666666666666</v>
      </c>
      <c r="AK186" s="3">
        <v>0</v>
      </c>
      <c r="AL186" s="4">
        <f>Table39[[#This Row],[NA in Training Hours Contract]]/Table39[[#This Row],[NA in Training Hours]]</f>
        <v>0</v>
      </c>
      <c r="AM186" s="3">
        <v>0</v>
      </c>
      <c r="AN186" s="3">
        <v>0</v>
      </c>
      <c r="AO186" s="4">
        <v>0</v>
      </c>
      <c r="AP186" s="1" t="s">
        <v>184</v>
      </c>
      <c r="AQ186" s="1">
        <v>4</v>
      </c>
    </row>
    <row r="187" spans="1:43" x14ac:dyDescent="0.2">
      <c r="A187" s="1" t="s">
        <v>273</v>
      </c>
      <c r="B187" s="1" t="s">
        <v>457</v>
      </c>
      <c r="C187" s="1" t="s">
        <v>672</v>
      </c>
      <c r="D187" s="1" t="s">
        <v>798</v>
      </c>
      <c r="E187" s="3">
        <v>70.266666666666666</v>
      </c>
      <c r="F187" s="3">
        <f t="shared" si="8"/>
        <v>240.70077777777777</v>
      </c>
      <c r="G187" s="3">
        <f>SUM(Table39[[#This Row],[RN Hours Contract (W/ Admin, DON)]], Table39[[#This Row],[LPN Contract Hours (w/ Admin)]], Table39[[#This Row],[CNA/NA/Med Aide Contract Hours]])</f>
        <v>0.67577777777777781</v>
      </c>
      <c r="H187" s="4">
        <f>Table39[[#This Row],[Total Contract Hours]]/Table39[[#This Row],[Total Hours Nurse Staffing]]</f>
        <v>2.8075429752108081E-3</v>
      </c>
      <c r="I187" s="3">
        <f>SUM(Table39[[#This Row],[RN Hours]], Table39[[#This Row],[RN Admin Hours]], Table39[[#This Row],[RN DON Hours]])</f>
        <v>47.358666666666672</v>
      </c>
      <c r="J187" s="3">
        <f t="shared" si="9"/>
        <v>0</v>
      </c>
      <c r="K187" s="4">
        <f>Table39[[#This Row],[RN Hours Contract (W/ Admin, DON)]]/Table39[[#This Row],[RN Hours (w/ Admin, DON)]]</f>
        <v>0</v>
      </c>
      <c r="L187" s="3">
        <v>27.439222222222224</v>
      </c>
      <c r="M187" s="3">
        <v>0</v>
      </c>
      <c r="N187" s="4">
        <f>Table39[[#This Row],[RN Hours Contract]]/Table39[[#This Row],[RN Hours]]</f>
        <v>0</v>
      </c>
      <c r="O187" s="3">
        <v>14.319444444444445</v>
      </c>
      <c r="P187" s="3">
        <v>0</v>
      </c>
      <c r="Q187" s="4">
        <f>Table39[[#This Row],[RN Admin Hours Contract]]/Table39[[#This Row],[RN Admin Hours]]</f>
        <v>0</v>
      </c>
      <c r="R187" s="3">
        <v>5.6</v>
      </c>
      <c r="S187" s="3">
        <v>0</v>
      </c>
      <c r="T187" s="4">
        <f>Table39[[#This Row],[RN DON Hours Contract]]/Table39[[#This Row],[RN DON Hours]]</f>
        <v>0</v>
      </c>
      <c r="U187" s="3">
        <f>SUM(Table39[[#This Row],[LPN Hours]], Table39[[#This Row],[LPN Admin Hours]])</f>
        <v>43.132555555555555</v>
      </c>
      <c r="V187" s="3">
        <f>Table39[[#This Row],[LPN Hours Contract]]+Table39[[#This Row],[LPN Admin Hours Contract]]</f>
        <v>0</v>
      </c>
      <c r="W187" s="4">
        <f t="shared" si="10"/>
        <v>0</v>
      </c>
      <c r="X187" s="3">
        <v>33.815888888888885</v>
      </c>
      <c r="Y187" s="3">
        <v>0</v>
      </c>
      <c r="Z187" s="4">
        <f>Table39[[#This Row],[LPN Hours Contract]]/Table39[[#This Row],[LPN Hours]]</f>
        <v>0</v>
      </c>
      <c r="AA187" s="3">
        <v>9.3166666666666664</v>
      </c>
      <c r="AB187" s="3">
        <v>0</v>
      </c>
      <c r="AC187" s="4">
        <f>Table39[[#This Row],[LPN Admin Hours Contract]]/Table39[[#This Row],[LPN Admin Hours]]</f>
        <v>0</v>
      </c>
      <c r="AD187" s="3">
        <f>SUM(Table39[[#This Row],[CNA Hours]], Table39[[#This Row],[NA in Training Hours]], Table39[[#This Row],[Med Aide/Tech Hours]])</f>
        <v>150.20955555555554</v>
      </c>
      <c r="AE187" s="3">
        <f>SUM(Table39[[#This Row],[CNA Hours Contract]], Table39[[#This Row],[NA in Training Hours Contract]], Table39[[#This Row],[Med Aide/Tech Hours Contract]])</f>
        <v>0.67577777777777781</v>
      </c>
      <c r="AF187" s="4">
        <f>Table39[[#This Row],[CNA/NA/Med Aide Contract Hours]]/Table39[[#This Row],[Total CNA, NA in Training, Med Aide/Tech Hours]]</f>
        <v>4.4989000551821689E-3</v>
      </c>
      <c r="AG187" s="3">
        <v>102.64344444444444</v>
      </c>
      <c r="AH187" s="3">
        <v>0.67577777777777781</v>
      </c>
      <c r="AI187" s="4">
        <f>Table39[[#This Row],[CNA Hours Contract]]/Table39[[#This Row],[CNA Hours]]</f>
        <v>6.5837402615959674E-3</v>
      </c>
      <c r="AJ187" s="3">
        <v>20.566111111111113</v>
      </c>
      <c r="AK187" s="3">
        <v>0</v>
      </c>
      <c r="AL187" s="4">
        <f>Table39[[#This Row],[NA in Training Hours Contract]]/Table39[[#This Row],[NA in Training Hours]]</f>
        <v>0</v>
      </c>
      <c r="AM187" s="3">
        <v>27</v>
      </c>
      <c r="AN187" s="3">
        <v>0</v>
      </c>
      <c r="AO187" s="4">
        <f>Table39[[#This Row],[Med Aide/Tech Hours Contract]]/Table39[[#This Row],[Med Aide/Tech Hours]]</f>
        <v>0</v>
      </c>
      <c r="AP187" s="1" t="s">
        <v>185</v>
      </c>
      <c r="AQ187" s="1">
        <v>4</v>
      </c>
    </row>
    <row r="188" spans="1:43" x14ac:dyDescent="0.2">
      <c r="A188" s="1" t="s">
        <v>273</v>
      </c>
      <c r="B188" s="1" t="s">
        <v>458</v>
      </c>
      <c r="C188" s="1" t="s">
        <v>605</v>
      </c>
      <c r="D188" s="1" t="s">
        <v>764</v>
      </c>
      <c r="E188" s="3">
        <v>52.355555555555554</v>
      </c>
      <c r="F188" s="3">
        <f t="shared" si="8"/>
        <v>196.80422222222222</v>
      </c>
      <c r="G188" s="3">
        <f>SUM(Table39[[#This Row],[RN Hours Contract (W/ Admin, DON)]], Table39[[#This Row],[LPN Contract Hours (w/ Admin)]], Table39[[#This Row],[CNA/NA/Med Aide Contract Hours]])</f>
        <v>4.4444444444444446E-2</v>
      </c>
      <c r="H188" s="4">
        <f>Table39[[#This Row],[Total Contract Hours]]/Table39[[#This Row],[Total Hours Nurse Staffing]]</f>
        <v>2.2583074663032297E-4</v>
      </c>
      <c r="I188" s="3">
        <f>SUM(Table39[[#This Row],[RN Hours]], Table39[[#This Row],[RN Admin Hours]], Table39[[#This Row],[RN DON Hours]])</f>
        <v>46.501777777777782</v>
      </c>
      <c r="J188" s="3">
        <f t="shared" si="9"/>
        <v>4.4444444444444446E-2</v>
      </c>
      <c r="K188" s="4">
        <f>Table39[[#This Row],[RN Hours Contract (W/ Admin, DON)]]/Table39[[#This Row],[RN Hours (w/ Admin, DON)]]</f>
        <v>9.5575796385323378E-4</v>
      </c>
      <c r="L188" s="3">
        <v>23.123999999999999</v>
      </c>
      <c r="M188" s="3">
        <v>4.4444444444444446E-2</v>
      </c>
      <c r="N188" s="4">
        <f>Table39[[#This Row],[RN Hours Contract]]/Table39[[#This Row],[RN Hours]]</f>
        <v>1.9220050356531936E-3</v>
      </c>
      <c r="O188" s="3">
        <v>17.68888888888889</v>
      </c>
      <c r="P188" s="3">
        <v>0</v>
      </c>
      <c r="Q188" s="4">
        <f>Table39[[#This Row],[RN Admin Hours Contract]]/Table39[[#This Row],[RN Admin Hours]]</f>
        <v>0</v>
      </c>
      <c r="R188" s="3">
        <v>5.6888888888888891</v>
      </c>
      <c r="S188" s="3">
        <v>0</v>
      </c>
      <c r="T188" s="4">
        <f>Table39[[#This Row],[RN DON Hours Contract]]/Table39[[#This Row],[RN DON Hours]]</f>
        <v>0</v>
      </c>
      <c r="U188" s="3">
        <f>SUM(Table39[[#This Row],[LPN Hours]], Table39[[#This Row],[LPN Admin Hours]])</f>
        <v>45.384</v>
      </c>
      <c r="V188" s="3">
        <f>Table39[[#This Row],[LPN Hours Contract]]+Table39[[#This Row],[LPN Admin Hours Contract]]</f>
        <v>0</v>
      </c>
      <c r="W188" s="4">
        <f t="shared" si="10"/>
        <v>0</v>
      </c>
      <c r="X188" s="3">
        <v>43.579000000000001</v>
      </c>
      <c r="Y188" s="3">
        <v>0</v>
      </c>
      <c r="Z188" s="4">
        <f>Table39[[#This Row],[LPN Hours Contract]]/Table39[[#This Row],[LPN Hours]]</f>
        <v>0</v>
      </c>
      <c r="AA188" s="3">
        <v>1.8049999999999995</v>
      </c>
      <c r="AB188" s="3">
        <v>0</v>
      </c>
      <c r="AC188" s="4">
        <f>Table39[[#This Row],[LPN Admin Hours Contract]]/Table39[[#This Row],[LPN Admin Hours]]</f>
        <v>0</v>
      </c>
      <c r="AD188" s="3">
        <f>SUM(Table39[[#This Row],[CNA Hours]], Table39[[#This Row],[NA in Training Hours]], Table39[[#This Row],[Med Aide/Tech Hours]])</f>
        <v>104.91844444444445</v>
      </c>
      <c r="AE188" s="3">
        <f>SUM(Table39[[#This Row],[CNA Hours Contract]], Table39[[#This Row],[NA in Training Hours Contract]], Table39[[#This Row],[Med Aide/Tech Hours Contract]])</f>
        <v>0</v>
      </c>
      <c r="AF188" s="4">
        <f>Table39[[#This Row],[CNA/NA/Med Aide Contract Hours]]/Table39[[#This Row],[Total CNA, NA in Training, Med Aide/Tech Hours]]</f>
        <v>0</v>
      </c>
      <c r="AG188" s="3">
        <v>72.12811111111111</v>
      </c>
      <c r="AH188" s="3">
        <v>0</v>
      </c>
      <c r="AI188" s="4">
        <f>Table39[[#This Row],[CNA Hours Contract]]/Table39[[#This Row],[CNA Hours]]</f>
        <v>0</v>
      </c>
      <c r="AJ188" s="3">
        <v>12.834777777777777</v>
      </c>
      <c r="AK188" s="3">
        <v>0</v>
      </c>
      <c r="AL188" s="4">
        <f>Table39[[#This Row],[NA in Training Hours Contract]]/Table39[[#This Row],[NA in Training Hours]]</f>
        <v>0</v>
      </c>
      <c r="AM188" s="3">
        <v>19.955555555555556</v>
      </c>
      <c r="AN188" s="3">
        <v>0</v>
      </c>
      <c r="AO188" s="4">
        <f>Table39[[#This Row],[Med Aide/Tech Hours Contract]]/Table39[[#This Row],[Med Aide/Tech Hours]]</f>
        <v>0</v>
      </c>
      <c r="AP188" s="1" t="s">
        <v>186</v>
      </c>
      <c r="AQ188" s="1">
        <v>4</v>
      </c>
    </row>
    <row r="189" spans="1:43" x14ac:dyDescent="0.2">
      <c r="A189" s="1" t="s">
        <v>273</v>
      </c>
      <c r="B189" s="1" t="s">
        <v>459</v>
      </c>
      <c r="C189" s="1" t="s">
        <v>614</v>
      </c>
      <c r="D189" s="1" t="s">
        <v>767</v>
      </c>
      <c r="E189" s="3">
        <v>46.088888888888889</v>
      </c>
      <c r="F189" s="3">
        <f t="shared" si="8"/>
        <v>147.92044444444446</v>
      </c>
      <c r="G189" s="3">
        <f>SUM(Table39[[#This Row],[RN Hours Contract (W/ Admin, DON)]], Table39[[#This Row],[LPN Contract Hours (w/ Admin)]], Table39[[#This Row],[CNA/NA/Med Aide Contract Hours]])</f>
        <v>0</v>
      </c>
      <c r="H189" s="4">
        <f>Table39[[#This Row],[Total Contract Hours]]/Table39[[#This Row],[Total Hours Nurse Staffing]]</f>
        <v>0</v>
      </c>
      <c r="I189" s="3">
        <f>SUM(Table39[[#This Row],[RN Hours]], Table39[[#This Row],[RN Admin Hours]], Table39[[#This Row],[RN DON Hours]])</f>
        <v>19.429222222222222</v>
      </c>
      <c r="J189" s="3">
        <f t="shared" si="9"/>
        <v>0</v>
      </c>
      <c r="K189" s="4">
        <f>Table39[[#This Row],[RN Hours Contract (W/ Admin, DON)]]/Table39[[#This Row],[RN Hours (w/ Admin, DON)]]</f>
        <v>0</v>
      </c>
      <c r="L189" s="3">
        <v>5.016111111111111</v>
      </c>
      <c r="M189" s="3">
        <v>0</v>
      </c>
      <c r="N189" s="4">
        <f>Table39[[#This Row],[RN Hours Contract]]/Table39[[#This Row],[RN Hours]]</f>
        <v>0</v>
      </c>
      <c r="O189" s="3">
        <v>9.1206666666666667</v>
      </c>
      <c r="P189" s="3">
        <v>0</v>
      </c>
      <c r="Q189" s="4">
        <f>Table39[[#This Row],[RN Admin Hours Contract]]/Table39[[#This Row],[RN Admin Hours]]</f>
        <v>0</v>
      </c>
      <c r="R189" s="3">
        <v>5.2924444444444445</v>
      </c>
      <c r="S189" s="3">
        <v>0</v>
      </c>
      <c r="T189" s="4">
        <f>Table39[[#This Row],[RN DON Hours Contract]]/Table39[[#This Row],[RN DON Hours]]</f>
        <v>0</v>
      </c>
      <c r="U189" s="3">
        <f>SUM(Table39[[#This Row],[LPN Hours]], Table39[[#This Row],[LPN Admin Hours]])</f>
        <v>41.264888888888891</v>
      </c>
      <c r="V189" s="3">
        <f>Table39[[#This Row],[LPN Hours Contract]]+Table39[[#This Row],[LPN Admin Hours Contract]]</f>
        <v>0</v>
      </c>
      <c r="W189" s="4">
        <f t="shared" si="10"/>
        <v>0</v>
      </c>
      <c r="X189" s="3">
        <v>40.243000000000002</v>
      </c>
      <c r="Y189" s="3">
        <v>0</v>
      </c>
      <c r="Z189" s="4">
        <f>Table39[[#This Row],[LPN Hours Contract]]/Table39[[#This Row],[LPN Hours]]</f>
        <v>0</v>
      </c>
      <c r="AA189" s="3">
        <v>1.0218888888888888</v>
      </c>
      <c r="AB189" s="3">
        <v>0</v>
      </c>
      <c r="AC189" s="4">
        <f>Table39[[#This Row],[LPN Admin Hours Contract]]/Table39[[#This Row],[LPN Admin Hours]]</f>
        <v>0</v>
      </c>
      <c r="AD189" s="3">
        <f>SUM(Table39[[#This Row],[CNA Hours]], Table39[[#This Row],[NA in Training Hours]], Table39[[#This Row],[Med Aide/Tech Hours]])</f>
        <v>87.226333333333329</v>
      </c>
      <c r="AE189" s="3">
        <f>SUM(Table39[[#This Row],[CNA Hours Contract]], Table39[[#This Row],[NA in Training Hours Contract]], Table39[[#This Row],[Med Aide/Tech Hours Contract]])</f>
        <v>0</v>
      </c>
      <c r="AF189" s="4">
        <f>Table39[[#This Row],[CNA/NA/Med Aide Contract Hours]]/Table39[[#This Row],[Total CNA, NA in Training, Med Aide/Tech Hours]]</f>
        <v>0</v>
      </c>
      <c r="AG189" s="3">
        <v>81.688333333333333</v>
      </c>
      <c r="AH189" s="3">
        <v>0</v>
      </c>
      <c r="AI189" s="4">
        <f>Table39[[#This Row],[CNA Hours Contract]]/Table39[[#This Row],[CNA Hours]]</f>
        <v>0</v>
      </c>
      <c r="AJ189" s="3">
        <v>0</v>
      </c>
      <c r="AK189" s="3">
        <v>0</v>
      </c>
      <c r="AL189" s="4">
        <v>0</v>
      </c>
      <c r="AM189" s="3">
        <v>5.5380000000000011</v>
      </c>
      <c r="AN189" s="3">
        <v>0</v>
      </c>
      <c r="AO189" s="4">
        <f>Table39[[#This Row],[Med Aide/Tech Hours Contract]]/Table39[[#This Row],[Med Aide/Tech Hours]]</f>
        <v>0</v>
      </c>
      <c r="AP189" s="1" t="s">
        <v>187</v>
      </c>
      <c r="AQ189" s="1">
        <v>4</v>
      </c>
    </row>
    <row r="190" spans="1:43" x14ac:dyDescent="0.2">
      <c r="A190" s="1" t="s">
        <v>273</v>
      </c>
      <c r="B190" s="1" t="s">
        <v>460</v>
      </c>
      <c r="C190" s="1" t="s">
        <v>616</v>
      </c>
      <c r="D190" s="1" t="s">
        <v>768</v>
      </c>
      <c r="E190" s="3">
        <v>50.822222222222223</v>
      </c>
      <c r="F190" s="3">
        <f t="shared" si="8"/>
        <v>185.79033333333331</v>
      </c>
      <c r="G190" s="3">
        <f>SUM(Table39[[#This Row],[RN Hours Contract (W/ Admin, DON)]], Table39[[#This Row],[LPN Contract Hours (w/ Admin)]], Table39[[#This Row],[CNA/NA/Med Aide Contract Hours]])</f>
        <v>4.7222222222222221E-2</v>
      </c>
      <c r="H190" s="4">
        <f>Table39[[#This Row],[Total Contract Hours]]/Table39[[#This Row],[Total Hours Nurse Staffing]]</f>
        <v>2.5416942515248673E-4</v>
      </c>
      <c r="I190" s="3">
        <f>SUM(Table39[[#This Row],[RN Hours]], Table39[[#This Row],[RN Admin Hours]], Table39[[#This Row],[RN DON Hours]])</f>
        <v>42.484666666666662</v>
      </c>
      <c r="J190" s="3">
        <f t="shared" si="9"/>
        <v>0</v>
      </c>
      <c r="K190" s="4">
        <f>Table39[[#This Row],[RN Hours Contract (W/ Admin, DON)]]/Table39[[#This Row],[RN Hours (w/ Admin, DON)]]</f>
        <v>0</v>
      </c>
      <c r="L190" s="3">
        <v>19.862444444444442</v>
      </c>
      <c r="M190" s="3">
        <v>0</v>
      </c>
      <c r="N190" s="4">
        <f>Table39[[#This Row],[RN Hours Contract]]/Table39[[#This Row],[RN Hours]]</f>
        <v>0</v>
      </c>
      <c r="O190" s="3">
        <v>16.944444444444443</v>
      </c>
      <c r="P190" s="3">
        <v>0</v>
      </c>
      <c r="Q190" s="4">
        <f>Table39[[#This Row],[RN Admin Hours Contract]]/Table39[[#This Row],[RN Admin Hours]]</f>
        <v>0</v>
      </c>
      <c r="R190" s="3">
        <v>5.677777777777778</v>
      </c>
      <c r="S190" s="3">
        <v>0</v>
      </c>
      <c r="T190" s="4">
        <f>Table39[[#This Row],[RN DON Hours Contract]]/Table39[[#This Row],[RN DON Hours]]</f>
        <v>0</v>
      </c>
      <c r="U190" s="3">
        <f>SUM(Table39[[#This Row],[LPN Hours]], Table39[[#This Row],[LPN Admin Hours]])</f>
        <v>41.031555555555556</v>
      </c>
      <c r="V190" s="3">
        <f>Table39[[#This Row],[LPN Hours Contract]]+Table39[[#This Row],[LPN Admin Hours Contract]]</f>
        <v>4.7222222222222221E-2</v>
      </c>
      <c r="W190" s="4">
        <f t="shared" si="10"/>
        <v>1.1508757487462223E-3</v>
      </c>
      <c r="X190" s="3">
        <v>38.597555555555559</v>
      </c>
      <c r="Y190" s="3">
        <v>0</v>
      </c>
      <c r="Z190" s="4">
        <f>Table39[[#This Row],[LPN Hours Contract]]/Table39[[#This Row],[LPN Hours]]</f>
        <v>0</v>
      </c>
      <c r="AA190" s="3">
        <v>2.4340000000000002</v>
      </c>
      <c r="AB190" s="3">
        <v>4.7222222222222221E-2</v>
      </c>
      <c r="AC190" s="4">
        <f>Table39[[#This Row],[LPN Admin Hours Contract]]/Table39[[#This Row],[LPN Admin Hours]]</f>
        <v>1.9401077330411756E-2</v>
      </c>
      <c r="AD190" s="3">
        <f>SUM(Table39[[#This Row],[CNA Hours]], Table39[[#This Row],[NA in Training Hours]], Table39[[#This Row],[Med Aide/Tech Hours]])</f>
        <v>102.2741111111111</v>
      </c>
      <c r="AE190" s="3">
        <f>SUM(Table39[[#This Row],[CNA Hours Contract]], Table39[[#This Row],[NA in Training Hours Contract]], Table39[[#This Row],[Med Aide/Tech Hours Contract]])</f>
        <v>0</v>
      </c>
      <c r="AF190" s="4">
        <f>Table39[[#This Row],[CNA/NA/Med Aide Contract Hours]]/Table39[[#This Row],[Total CNA, NA in Training, Med Aide/Tech Hours]]</f>
        <v>0</v>
      </c>
      <c r="AG190" s="3">
        <v>94.186666666666653</v>
      </c>
      <c r="AH190" s="3">
        <v>0</v>
      </c>
      <c r="AI190" s="4">
        <f>Table39[[#This Row],[CNA Hours Contract]]/Table39[[#This Row],[CNA Hours]]</f>
        <v>0</v>
      </c>
      <c r="AJ190" s="3">
        <v>8.0874444444444453</v>
      </c>
      <c r="AK190" s="3">
        <v>0</v>
      </c>
      <c r="AL190" s="4">
        <f>Table39[[#This Row],[NA in Training Hours Contract]]/Table39[[#This Row],[NA in Training Hours]]</f>
        <v>0</v>
      </c>
      <c r="AM190" s="3">
        <v>0</v>
      </c>
      <c r="AN190" s="3">
        <v>0</v>
      </c>
      <c r="AO190" s="4">
        <v>0</v>
      </c>
      <c r="AP190" s="1" t="s">
        <v>188</v>
      </c>
      <c r="AQ190" s="1">
        <v>4</v>
      </c>
    </row>
    <row r="191" spans="1:43" x14ac:dyDescent="0.2">
      <c r="A191" s="1" t="s">
        <v>273</v>
      </c>
      <c r="B191" s="1" t="s">
        <v>461</v>
      </c>
      <c r="C191" s="1" t="s">
        <v>603</v>
      </c>
      <c r="D191" s="1" t="s">
        <v>733</v>
      </c>
      <c r="E191" s="3">
        <v>40.611111111111114</v>
      </c>
      <c r="F191" s="3">
        <f t="shared" si="8"/>
        <v>156.7658888888889</v>
      </c>
      <c r="G191" s="3">
        <f>SUM(Table39[[#This Row],[RN Hours Contract (W/ Admin, DON)]], Table39[[#This Row],[LPN Contract Hours (w/ Admin)]], Table39[[#This Row],[CNA/NA/Med Aide Contract Hours]])</f>
        <v>16.196444444444445</v>
      </c>
      <c r="H191" s="4">
        <f>Table39[[#This Row],[Total Contract Hours]]/Table39[[#This Row],[Total Hours Nurse Staffing]]</f>
        <v>0.10331612673675467</v>
      </c>
      <c r="I191" s="3">
        <f>SUM(Table39[[#This Row],[RN Hours]], Table39[[#This Row],[RN Admin Hours]], Table39[[#This Row],[RN DON Hours]])</f>
        <v>18.519333333333336</v>
      </c>
      <c r="J191" s="3">
        <f t="shared" si="9"/>
        <v>5.0055555555555555</v>
      </c>
      <c r="K191" s="4">
        <f>Table39[[#This Row],[RN Hours Contract (W/ Admin, DON)]]/Table39[[#This Row],[RN Hours (w/ Admin, DON)]]</f>
        <v>0.27028810732327774</v>
      </c>
      <c r="L191" s="3">
        <v>13.287666666666668</v>
      </c>
      <c r="M191" s="3">
        <v>5.0055555555555555</v>
      </c>
      <c r="N191" s="4">
        <f>Table39[[#This Row],[RN Hours Contract]]/Table39[[#This Row],[RN Hours]]</f>
        <v>0.37670688775723515</v>
      </c>
      <c r="O191" s="3">
        <v>0.28055555555555556</v>
      </c>
      <c r="P191" s="3">
        <v>0</v>
      </c>
      <c r="Q191" s="4">
        <f>Table39[[#This Row],[RN Admin Hours Contract]]/Table39[[#This Row],[RN Admin Hours]]</f>
        <v>0</v>
      </c>
      <c r="R191" s="3">
        <v>4.9511111111111115</v>
      </c>
      <c r="S191" s="3">
        <v>0</v>
      </c>
      <c r="T191" s="4">
        <f>Table39[[#This Row],[RN DON Hours Contract]]/Table39[[#This Row],[RN DON Hours]]</f>
        <v>0</v>
      </c>
      <c r="U191" s="3">
        <f>SUM(Table39[[#This Row],[LPN Hours]], Table39[[#This Row],[LPN Admin Hours]])</f>
        <v>39.057444444444442</v>
      </c>
      <c r="V191" s="3">
        <f>Table39[[#This Row],[LPN Hours Contract]]+Table39[[#This Row],[LPN Admin Hours Contract]]</f>
        <v>0</v>
      </c>
      <c r="W191" s="4">
        <f t="shared" si="10"/>
        <v>0</v>
      </c>
      <c r="X191" s="3">
        <v>34.274111111111111</v>
      </c>
      <c r="Y191" s="3">
        <v>0</v>
      </c>
      <c r="Z191" s="4">
        <f>Table39[[#This Row],[LPN Hours Contract]]/Table39[[#This Row],[LPN Hours]]</f>
        <v>0</v>
      </c>
      <c r="AA191" s="3">
        <v>4.7833333333333332</v>
      </c>
      <c r="AB191" s="3">
        <v>0</v>
      </c>
      <c r="AC191" s="4">
        <f>Table39[[#This Row],[LPN Admin Hours Contract]]/Table39[[#This Row],[LPN Admin Hours]]</f>
        <v>0</v>
      </c>
      <c r="AD191" s="3">
        <f>SUM(Table39[[#This Row],[CNA Hours]], Table39[[#This Row],[NA in Training Hours]], Table39[[#This Row],[Med Aide/Tech Hours]])</f>
        <v>99.189111111111117</v>
      </c>
      <c r="AE191" s="3">
        <f>SUM(Table39[[#This Row],[CNA Hours Contract]], Table39[[#This Row],[NA in Training Hours Contract]], Table39[[#This Row],[Med Aide/Tech Hours Contract]])</f>
        <v>11.190888888888889</v>
      </c>
      <c r="AF191" s="4">
        <f>Table39[[#This Row],[CNA/NA/Med Aide Contract Hours]]/Table39[[#This Row],[Total CNA, NA in Training, Med Aide/Tech Hours]]</f>
        <v>0.11282376425727733</v>
      </c>
      <c r="AG191" s="3">
        <v>65.89</v>
      </c>
      <c r="AH191" s="3">
        <v>6</v>
      </c>
      <c r="AI191" s="4">
        <f>Table39[[#This Row],[CNA Hours Contract]]/Table39[[#This Row],[CNA Hours]]</f>
        <v>9.1060859007436643E-2</v>
      </c>
      <c r="AJ191" s="3">
        <v>30.016666666666666</v>
      </c>
      <c r="AK191" s="3">
        <v>5.1908888888888889</v>
      </c>
      <c r="AL191" s="4">
        <f>Table39[[#This Row],[NA in Training Hours Contract]]/Table39[[#This Row],[NA in Training Hours]]</f>
        <v>0.17293355543216732</v>
      </c>
      <c r="AM191" s="3">
        <v>3.2824444444444447</v>
      </c>
      <c r="AN191" s="3">
        <v>0</v>
      </c>
      <c r="AO191" s="4">
        <f>Table39[[#This Row],[Med Aide/Tech Hours Contract]]/Table39[[#This Row],[Med Aide/Tech Hours]]</f>
        <v>0</v>
      </c>
      <c r="AP191" s="1" t="s">
        <v>189</v>
      </c>
      <c r="AQ191" s="1">
        <v>4</v>
      </c>
    </row>
    <row r="192" spans="1:43" x14ac:dyDescent="0.2">
      <c r="A192" s="1" t="s">
        <v>273</v>
      </c>
      <c r="B192" s="1" t="s">
        <v>462</v>
      </c>
      <c r="C192" s="1" t="s">
        <v>568</v>
      </c>
      <c r="D192" s="1" t="s">
        <v>799</v>
      </c>
      <c r="E192" s="3">
        <v>23.777777777777779</v>
      </c>
      <c r="F192" s="3">
        <f t="shared" si="8"/>
        <v>77.027555555555551</v>
      </c>
      <c r="G192" s="3">
        <f>SUM(Table39[[#This Row],[RN Hours Contract (W/ Admin, DON)]], Table39[[#This Row],[LPN Contract Hours (w/ Admin)]], Table39[[#This Row],[CNA/NA/Med Aide Contract Hours]])</f>
        <v>4.4444444444444446E-2</v>
      </c>
      <c r="H192" s="4">
        <f>Table39[[#This Row],[Total Contract Hours]]/Table39[[#This Row],[Total Hours Nurse Staffing]]</f>
        <v>5.7699409158050224E-4</v>
      </c>
      <c r="I192" s="3">
        <f>SUM(Table39[[#This Row],[RN Hours]], Table39[[#This Row],[RN Admin Hours]], Table39[[#This Row],[RN DON Hours]])</f>
        <v>34.469333333333331</v>
      </c>
      <c r="J192" s="3">
        <f t="shared" si="9"/>
        <v>0</v>
      </c>
      <c r="K192" s="4">
        <f>Table39[[#This Row],[RN Hours Contract (W/ Admin, DON)]]/Table39[[#This Row],[RN Hours (w/ Admin, DON)]]</f>
        <v>0</v>
      </c>
      <c r="L192" s="3">
        <v>18.483222222222221</v>
      </c>
      <c r="M192" s="3">
        <v>0</v>
      </c>
      <c r="N192" s="4">
        <f>Table39[[#This Row],[RN Hours Contract]]/Table39[[#This Row],[RN Hours]]</f>
        <v>0</v>
      </c>
      <c r="O192" s="3">
        <v>10.352777777777778</v>
      </c>
      <c r="P192" s="3">
        <v>0</v>
      </c>
      <c r="Q192" s="4">
        <f>Table39[[#This Row],[RN Admin Hours Contract]]/Table39[[#This Row],[RN Admin Hours]]</f>
        <v>0</v>
      </c>
      <c r="R192" s="3">
        <v>5.6333333333333337</v>
      </c>
      <c r="S192" s="3">
        <v>0</v>
      </c>
      <c r="T192" s="4">
        <f>Table39[[#This Row],[RN DON Hours Contract]]/Table39[[#This Row],[RN DON Hours]]</f>
        <v>0</v>
      </c>
      <c r="U192" s="3">
        <f>SUM(Table39[[#This Row],[LPN Hours]], Table39[[#This Row],[LPN Admin Hours]])</f>
        <v>10.129333333333333</v>
      </c>
      <c r="V192" s="3">
        <f>Table39[[#This Row],[LPN Hours Contract]]+Table39[[#This Row],[LPN Admin Hours Contract]]</f>
        <v>4.4444444444444446E-2</v>
      </c>
      <c r="W192" s="4">
        <f t="shared" si="10"/>
        <v>4.387696897898293E-3</v>
      </c>
      <c r="X192" s="3">
        <v>10.084888888888889</v>
      </c>
      <c r="Y192" s="3">
        <v>0</v>
      </c>
      <c r="Z192" s="4">
        <f>Table39[[#This Row],[LPN Hours Contract]]/Table39[[#This Row],[LPN Hours]]</f>
        <v>0</v>
      </c>
      <c r="AA192" s="3">
        <v>4.4444444444444446E-2</v>
      </c>
      <c r="AB192" s="3">
        <v>4.4444444444444446E-2</v>
      </c>
      <c r="AC192" s="4">
        <f>Table39[[#This Row],[LPN Admin Hours Contract]]/Table39[[#This Row],[LPN Admin Hours]]</f>
        <v>1</v>
      </c>
      <c r="AD192" s="3">
        <f>SUM(Table39[[#This Row],[CNA Hours]], Table39[[#This Row],[NA in Training Hours]], Table39[[#This Row],[Med Aide/Tech Hours]])</f>
        <v>32.428888888888885</v>
      </c>
      <c r="AE192" s="3">
        <f>SUM(Table39[[#This Row],[CNA Hours Contract]], Table39[[#This Row],[NA in Training Hours Contract]], Table39[[#This Row],[Med Aide/Tech Hours Contract]])</f>
        <v>0</v>
      </c>
      <c r="AF192" s="4">
        <f>Table39[[#This Row],[CNA/NA/Med Aide Contract Hours]]/Table39[[#This Row],[Total CNA, NA in Training, Med Aide/Tech Hours]]</f>
        <v>0</v>
      </c>
      <c r="AG192" s="3">
        <v>32.428888888888885</v>
      </c>
      <c r="AH192" s="3">
        <v>0</v>
      </c>
      <c r="AI192" s="4">
        <f>Table39[[#This Row],[CNA Hours Contract]]/Table39[[#This Row],[CNA Hours]]</f>
        <v>0</v>
      </c>
      <c r="AJ192" s="3">
        <v>0</v>
      </c>
      <c r="AK192" s="3">
        <v>0</v>
      </c>
      <c r="AL192" s="4">
        <v>0</v>
      </c>
      <c r="AM192" s="3">
        <v>0</v>
      </c>
      <c r="AN192" s="3">
        <v>0</v>
      </c>
      <c r="AO192" s="4">
        <v>0</v>
      </c>
      <c r="AP192" s="1" t="s">
        <v>190</v>
      </c>
      <c r="AQ192" s="1">
        <v>4</v>
      </c>
    </row>
    <row r="193" spans="1:43" x14ac:dyDescent="0.2">
      <c r="A193" s="1" t="s">
        <v>273</v>
      </c>
      <c r="B193" s="1" t="s">
        <v>463</v>
      </c>
      <c r="C193" s="1" t="s">
        <v>604</v>
      </c>
      <c r="D193" s="1" t="s">
        <v>746</v>
      </c>
      <c r="E193" s="3">
        <v>71.233333333333334</v>
      </c>
      <c r="F193" s="3">
        <f t="shared" si="8"/>
        <v>256.6128888888889</v>
      </c>
      <c r="G193" s="3">
        <f>SUM(Table39[[#This Row],[RN Hours Contract (W/ Admin, DON)]], Table39[[#This Row],[LPN Contract Hours (w/ Admin)]], Table39[[#This Row],[CNA/NA/Med Aide Contract Hours]])</f>
        <v>0.74844444444444447</v>
      </c>
      <c r="H193" s="4">
        <f>Table39[[#This Row],[Total Contract Hours]]/Table39[[#This Row],[Total Hours Nurse Staffing]]</f>
        <v>2.9166284191146541E-3</v>
      </c>
      <c r="I193" s="3">
        <f>SUM(Table39[[#This Row],[RN Hours]], Table39[[#This Row],[RN Admin Hours]], Table39[[#This Row],[RN DON Hours]])</f>
        <v>92.286444444444456</v>
      </c>
      <c r="J193" s="3">
        <f t="shared" si="9"/>
        <v>7.7777777777777779E-2</v>
      </c>
      <c r="K193" s="4">
        <f>Table39[[#This Row],[RN Hours Contract (W/ Admin, DON)]]/Table39[[#This Row],[RN Hours (w/ Admin, DON)]]</f>
        <v>8.4278658957978657E-4</v>
      </c>
      <c r="L193" s="3">
        <v>54.469333333333331</v>
      </c>
      <c r="M193" s="3">
        <v>7.7777777777777779E-2</v>
      </c>
      <c r="N193" s="4">
        <f>Table39[[#This Row],[RN Hours Contract]]/Table39[[#This Row],[RN Hours]]</f>
        <v>1.4279186657527988E-3</v>
      </c>
      <c r="O193" s="3">
        <v>32.128222222222234</v>
      </c>
      <c r="P193" s="3">
        <v>0</v>
      </c>
      <c r="Q193" s="4">
        <f>Table39[[#This Row],[RN Admin Hours Contract]]/Table39[[#This Row],[RN Admin Hours]]</f>
        <v>0</v>
      </c>
      <c r="R193" s="3">
        <v>5.6888888888888891</v>
      </c>
      <c r="S193" s="3">
        <v>0</v>
      </c>
      <c r="T193" s="4">
        <f>Table39[[#This Row],[RN DON Hours Contract]]/Table39[[#This Row],[RN DON Hours]]</f>
        <v>0</v>
      </c>
      <c r="U193" s="3">
        <f>SUM(Table39[[#This Row],[LPN Hours]], Table39[[#This Row],[LPN Admin Hours]])</f>
        <v>30.229333333333333</v>
      </c>
      <c r="V193" s="3">
        <f>Table39[[#This Row],[LPN Hours Contract]]+Table39[[#This Row],[LPN Admin Hours Contract]]</f>
        <v>8.0888888888888885E-2</v>
      </c>
      <c r="W193" s="4">
        <f t="shared" si="10"/>
        <v>2.675840978593272E-3</v>
      </c>
      <c r="X193" s="3">
        <v>29.88122222222222</v>
      </c>
      <c r="Y193" s="3">
        <v>8.0888888888888885E-2</v>
      </c>
      <c r="Z193" s="4">
        <f>Table39[[#This Row],[LPN Hours Contract]]/Table39[[#This Row],[LPN Hours]]</f>
        <v>2.7070140668052399E-3</v>
      </c>
      <c r="AA193" s="3">
        <v>0.34811111111111109</v>
      </c>
      <c r="AB193" s="3">
        <v>0</v>
      </c>
      <c r="AC193" s="4">
        <f>Table39[[#This Row],[LPN Admin Hours Contract]]/Table39[[#This Row],[LPN Admin Hours]]</f>
        <v>0</v>
      </c>
      <c r="AD193" s="3">
        <f>SUM(Table39[[#This Row],[CNA Hours]], Table39[[#This Row],[NA in Training Hours]], Table39[[#This Row],[Med Aide/Tech Hours]])</f>
        <v>134.0971111111111</v>
      </c>
      <c r="AE193" s="3">
        <f>SUM(Table39[[#This Row],[CNA Hours Contract]], Table39[[#This Row],[NA in Training Hours Contract]], Table39[[#This Row],[Med Aide/Tech Hours Contract]])</f>
        <v>0.58977777777777773</v>
      </c>
      <c r="AF193" s="4">
        <f>Table39[[#This Row],[CNA/NA/Med Aide Contract Hours]]/Table39[[#This Row],[Total CNA, NA in Training, Med Aide/Tech Hours]]</f>
        <v>4.3981393252319626E-3</v>
      </c>
      <c r="AG193" s="3">
        <v>133.61211111111112</v>
      </c>
      <c r="AH193" s="3">
        <v>0.58977777777777773</v>
      </c>
      <c r="AI193" s="4">
        <f>Table39[[#This Row],[CNA Hours Contract]]/Table39[[#This Row],[CNA Hours]]</f>
        <v>4.4141041771828728E-3</v>
      </c>
      <c r="AJ193" s="3">
        <v>0.12944444444444445</v>
      </c>
      <c r="AK193" s="3">
        <v>0</v>
      </c>
      <c r="AL193" s="4">
        <f>Table39[[#This Row],[NA in Training Hours Contract]]/Table39[[#This Row],[NA in Training Hours]]</f>
        <v>0</v>
      </c>
      <c r="AM193" s="3">
        <v>0.35555555555555557</v>
      </c>
      <c r="AN193" s="3">
        <v>0</v>
      </c>
      <c r="AO193" s="4">
        <f>Table39[[#This Row],[Med Aide/Tech Hours Contract]]/Table39[[#This Row],[Med Aide/Tech Hours]]</f>
        <v>0</v>
      </c>
      <c r="AP193" s="1" t="s">
        <v>191</v>
      </c>
      <c r="AQ193" s="1">
        <v>4</v>
      </c>
    </row>
    <row r="194" spans="1:43" x14ac:dyDescent="0.2">
      <c r="A194" s="1" t="s">
        <v>273</v>
      </c>
      <c r="B194" s="1" t="s">
        <v>464</v>
      </c>
      <c r="C194" s="1" t="s">
        <v>563</v>
      </c>
      <c r="D194" s="1" t="s">
        <v>694</v>
      </c>
      <c r="E194" s="3">
        <v>67</v>
      </c>
      <c r="F194" s="3">
        <f t="shared" ref="F194:F257" si="11">SUM(I194,U194,AD194)</f>
        <v>227.43700000000001</v>
      </c>
      <c r="G194" s="3">
        <f>SUM(Table39[[#This Row],[RN Hours Contract (W/ Admin, DON)]], Table39[[#This Row],[LPN Contract Hours (w/ Admin)]], Table39[[#This Row],[CNA/NA/Med Aide Contract Hours]])</f>
        <v>14.089111111111112</v>
      </c>
      <c r="H194" s="4">
        <f>Table39[[#This Row],[Total Contract Hours]]/Table39[[#This Row],[Total Hours Nurse Staffing]]</f>
        <v>6.194731337078449E-2</v>
      </c>
      <c r="I194" s="3">
        <f>SUM(Table39[[#This Row],[RN Hours]], Table39[[#This Row],[RN Admin Hours]], Table39[[#This Row],[RN DON Hours]])</f>
        <v>35.352888888888891</v>
      </c>
      <c r="J194" s="3">
        <f t="shared" si="9"/>
        <v>0</v>
      </c>
      <c r="K194" s="4">
        <f>Table39[[#This Row],[RN Hours Contract (W/ Admin, DON)]]/Table39[[#This Row],[RN Hours (w/ Admin, DON)]]</f>
        <v>0</v>
      </c>
      <c r="L194" s="3">
        <v>23.277777777777779</v>
      </c>
      <c r="M194" s="3">
        <v>0</v>
      </c>
      <c r="N194" s="4">
        <f>Table39[[#This Row],[RN Hours Contract]]/Table39[[#This Row],[RN Hours]]</f>
        <v>0</v>
      </c>
      <c r="O194" s="3">
        <v>6.3862222222222211</v>
      </c>
      <c r="P194" s="3">
        <v>0</v>
      </c>
      <c r="Q194" s="4">
        <f>Table39[[#This Row],[RN Admin Hours Contract]]/Table39[[#This Row],[RN Admin Hours]]</f>
        <v>0</v>
      </c>
      <c r="R194" s="3">
        <v>5.6888888888888891</v>
      </c>
      <c r="S194" s="3">
        <v>0</v>
      </c>
      <c r="T194" s="4">
        <f>Table39[[#This Row],[RN DON Hours Contract]]/Table39[[#This Row],[RN DON Hours]]</f>
        <v>0</v>
      </c>
      <c r="U194" s="3">
        <f>SUM(Table39[[#This Row],[LPN Hours]], Table39[[#This Row],[LPN Admin Hours]])</f>
        <v>62.363666666666667</v>
      </c>
      <c r="V194" s="3">
        <f>Table39[[#This Row],[LPN Hours Contract]]+Table39[[#This Row],[LPN Admin Hours Contract]]</f>
        <v>13.130444444444446</v>
      </c>
      <c r="W194" s="4">
        <f t="shared" si="10"/>
        <v>0.21054638295446249</v>
      </c>
      <c r="X194" s="3">
        <v>52.669333333333334</v>
      </c>
      <c r="Y194" s="3">
        <v>13.130444444444446</v>
      </c>
      <c r="Z194" s="4">
        <f>Table39[[#This Row],[LPN Hours Contract]]/Table39[[#This Row],[LPN Hours]]</f>
        <v>0.24929961352167826</v>
      </c>
      <c r="AA194" s="3">
        <v>9.6943333333333328</v>
      </c>
      <c r="AB194" s="3">
        <v>0</v>
      </c>
      <c r="AC194" s="4">
        <f>Table39[[#This Row],[LPN Admin Hours Contract]]/Table39[[#This Row],[LPN Admin Hours]]</f>
        <v>0</v>
      </c>
      <c r="AD194" s="3">
        <f>SUM(Table39[[#This Row],[CNA Hours]], Table39[[#This Row],[NA in Training Hours]], Table39[[#This Row],[Med Aide/Tech Hours]])</f>
        <v>129.72044444444444</v>
      </c>
      <c r="AE194" s="3">
        <f>SUM(Table39[[#This Row],[CNA Hours Contract]], Table39[[#This Row],[NA in Training Hours Contract]], Table39[[#This Row],[Med Aide/Tech Hours Contract]])</f>
        <v>0.95866666666666667</v>
      </c>
      <c r="AF194" s="4">
        <f>Table39[[#This Row],[CNA/NA/Med Aide Contract Hours]]/Table39[[#This Row],[Total CNA, NA in Training, Med Aide/Tech Hours]]</f>
        <v>7.3902511726070767E-3</v>
      </c>
      <c r="AG194" s="3">
        <v>119.86955555555556</v>
      </c>
      <c r="AH194" s="3">
        <v>0.95866666666666667</v>
      </c>
      <c r="AI194" s="4">
        <f>Table39[[#This Row],[CNA Hours Contract]]/Table39[[#This Row],[CNA Hours]]</f>
        <v>7.9975825573354725E-3</v>
      </c>
      <c r="AJ194" s="3">
        <v>0</v>
      </c>
      <c r="AK194" s="3">
        <v>0</v>
      </c>
      <c r="AL194" s="4">
        <v>0</v>
      </c>
      <c r="AM194" s="3">
        <v>9.8508888888888873</v>
      </c>
      <c r="AN194" s="3">
        <v>0</v>
      </c>
      <c r="AO194" s="4">
        <f>Table39[[#This Row],[Med Aide/Tech Hours Contract]]/Table39[[#This Row],[Med Aide/Tech Hours]]</f>
        <v>0</v>
      </c>
      <c r="AP194" s="1" t="s">
        <v>192</v>
      </c>
      <c r="AQ194" s="1">
        <v>4</v>
      </c>
    </row>
    <row r="195" spans="1:43" x14ac:dyDescent="0.2">
      <c r="A195" s="1" t="s">
        <v>273</v>
      </c>
      <c r="B195" s="1" t="s">
        <v>465</v>
      </c>
      <c r="C195" s="1" t="s">
        <v>563</v>
      </c>
      <c r="D195" s="1" t="s">
        <v>694</v>
      </c>
      <c r="E195" s="3">
        <v>80.344444444444449</v>
      </c>
      <c r="F195" s="3">
        <f t="shared" si="11"/>
        <v>209.39800000000002</v>
      </c>
      <c r="G195" s="3">
        <f>SUM(Table39[[#This Row],[RN Hours Contract (W/ Admin, DON)]], Table39[[#This Row],[LPN Contract Hours (w/ Admin)]], Table39[[#This Row],[CNA/NA/Med Aide Contract Hours]])</f>
        <v>3.3333333333333333E-2</v>
      </c>
      <c r="H195" s="4">
        <f>Table39[[#This Row],[Total Contract Hours]]/Table39[[#This Row],[Total Hours Nurse Staffing]]</f>
        <v>1.591864933444127E-4</v>
      </c>
      <c r="I195" s="3">
        <f>SUM(Table39[[#This Row],[RN Hours]], Table39[[#This Row],[RN Admin Hours]], Table39[[#This Row],[RN DON Hours]])</f>
        <v>38.196555555555555</v>
      </c>
      <c r="J195" s="3">
        <f t="shared" si="9"/>
        <v>3.3333333333333333E-2</v>
      </c>
      <c r="K195" s="4">
        <f>Table39[[#This Row],[RN Hours Contract (W/ Admin, DON)]]/Table39[[#This Row],[RN Hours (w/ Admin, DON)]]</f>
        <v>8.7267903737684317E-4</v>
      </c>
      <c r="L195" s="3">
        <v>22.099333333333334</v>
      </c>
      <c r="M195" s="3">
        <v>3.3333333333333333E-2</v>
      </c>
      <c r="N195" s="4">
        <f>Table39[[#This Row],[RN Hours Contract]]/Table39[[#This Row],[RN Hours]]</f>
        <v>1.5083411264291532E-3</v>
      </c>
      <c r="O195" s="3">
        <v>9.9083333333333332</v>
      </c>
      <c r="P195" s="3">
        <v>0</v>
      </c>
      <c r="Q195" s="4">
        <f>Table39[[#This Row],[RN Admin Hours Contract]]/Table39[[#This Row],[RN Admin Hours]]</f>
        <v>0</v>
      </c>
      <c r="R195" s="3">
        <v>6.1888888888888891</v>
      </c>
      <c r="S195" s="3">
        <v>0</v>
      </c>
      <c r="T195" s="4">
        <f>Table39[[#This Row],[RN DON Hours Contract]]/Table39[[#This Row],[RN DON Hours]]</f>
        <v>0</v>
      </c>
      <c r="U195" s="3">
        <f>SUM(Table39[[#This Row],[LPN Hours]], Table39[[#This Row],[LPN Admin Hours]])</f>
        <v>73.724999999999994</v>
      </c>
      <c r="V195" s="3">
        <f>Table39[[#This Row],[LPN Hours Contract]]+Table39[[#This Row],[LPN Admin Hours Contract]]</f>
        <v>0</v>
      </c>
      <c r="W195" s="4">
        <f t="shared" si="10"/>
        <v>0</v>
      </c>
      <c r="X195" s="3">
        <v>67.899777777777771</v>
      </c>
      <c r="Y195" s="3">
        <v>0</v>
      </c>
      <c r="Z195" s="4">
        <f>Table39[[#This Row],[LPN Hours Contract]]/Table39[[#This Row],[LPN Hours]]</f>
        <v>0</v>
      </c>
      <c r="AA195" s="3">
        <v>5.8252222222222212</v>
      </c>
      <c r="AB195" s="3">
        <v>0</v>
      </c>
      <c r="AC195" s="4">
        <f>Table39[[#This Row],[LPN Admin Hours Contract]]/Table39[[#This Row],[LPN Admin Hours]]</f>
        <v>0</v>
      </c>
      <c r="AD195" s="3">
        <f>SUM(Table39[[#This Row],[CNA Hours]], Table39[[#This Row],[NA in Training Hours]], Table39[[#This Row],[Med Aide/Tech Hours]])</f>
        <v>97.476444444444454</v>
      </c>
      <c r="AE195" s="3">
        <f>SUM(Table39[[#This Row],[CNA Hours Contract]], Table39[[#This Row],[NA in Training Hours Contract]], Table39[[#This Row],[Med Aide/Tech Hours Contract]])</f>
        <v>0</v>
      </c>
      <c r="AF195" s="4">
        <f>Table39[[#This Row],[CNA/NA/Med Aide Contract Hours]]/Table39[[#This Row],[Total CNA, NA in Training, Med Aide/Tech Hours]]</f>
        <v>0</v>
      </c>
      <c r="AG195" s="3">
        <v>89.531444444444446</v>
      </c>
      <c r="AH195" s="3">
        <v>0</v>
      </c>
      <c r="AI195" s="4">
        <f>Table39[[#This Row],[CNA Hours Contract]]/Table39[[#This Row],[CNA Hours]]</f>
        <v>0</v>
      </c>
      <c r="AJ195" s="3">
        <v>1.270888888888889</v>
      </c>
      <c r="AK195" s="3">
        <v>0</v>
      </c>
      <c r="AL195" s="4">
        <f>Table39[[#This Row],[NA in Training Hours Contract]]/Table39[[#This Row],[NA in Training Hours]]</f>
        <v>0</v>
      </c>
      <c r="AM195" s="3">
        <v>6.6741111111111104</v>
      </c>
      <c r="AN195" s="3">
        <v>0</v>
      </c>
      <c r="AO195" s="4">
        <f>Table39[[#This Row],[Med Aide/Tech Hours Contract]]/Table39[[#This Row],[Med Aide/Tech Hours]]</f>
        <v>0</v>
      </c>
      <c r="AP195" s="1" t="s">
        <v>193</v>
      </c>
      <c r="AQ195" s="1">
        <v>4</v>
      </c>
    </row>
    <row r="196" spans="1:43" x14ac:dyDescent="0.2">
      <c r="A196" s="1" t="s">
        <v>273</v>
      </c>
      <c r="B196" s="1" t="s">
        <v>466</v>
      </c>
      <c r="C196" s="1" t="s">
        <v>563</v>
      </c>
      <c r="D196" s="1" t="s">
        <v>694</v>
      </c>
      <c r="E196" s="3">
        <v>86.277777777777771</v>
      </c>
      <c r="F196" s="3">
        <f t="shared" si="11"/>
        <v>336.70888888888885</v>
      </c>
      <c r="G196" s="3">
        <f>SUM(Table39[[#This Row],[RN Hours Contract (W/ Admin, DON)]], Table39[[#This Row],[LPN Contract Hours (w/ Admin)]], Table39[[#This Row],[CNA/NA/Med Aide Contract Hours]])</f>
        <v>0.15555555555555556</v>
      </c>
      <c r="H196" s="4">
        <f>Table39[[#This Row],[Total Contract Hours]]/Table39[[#This Row],[Total Hours Nurse Staffing]]</f>
        <v>4.6198826549805641E-4</v>
      </c>
      <c r="I196" s="3">
        <f>SUM(Table39[[#This Row],[RN Hours]], Table39[[#This Row],[RN Admin Hours]], Table39[[#This Row],[RN DON Hours]])</f>
        <v>72.011666666666656</v>
      </c>
      <c r="J196" s="3">
        <f t="shared" si="9"/>
        <v>0.15555555555555556</v>
      </c>
      <c r="K196" s="4">
        <f>Table39[[#This Row],[RN Hours Contract (W/ Admin, DON)]]/Table39[[#This Row],[RN Hours (w/ Admin, DON)]]</f>
        <v>2.1601438038589432E-3</v>
      </c>
      <c r="L196" s="3">
        <v>45.325333333333333</v>
      </c>
      <c r="M196" s="3">
        <v>0.15555555555555556</v>
      </c>
      <c r="N196" s="4">
        <f>Table39[[#This Row],[RN Hours Contract]]/Table39[[#This Row],[RN Hours]]</f>
        <v>3.4319781922300015E-3</v>
      </c>
      <c r="O196" s="3">
        <v>21.086333333333332</v>
      </c>
      <c r="P196" s="3">
        <v>0</v>
      </c>
      <c r="Q196" s="4">
        <f>Table39[[#This Row],[RN Admin Hours Contract]]/Table39[[#This Row],[RN Admin Hours]]</f>
        <v>0</v>
      </c>
      <c r="R196" s="3">
        <v>5.6</v>
      </c>
      <c r="S196" s="3">
        <v>0</v>
      </c>
      <c r="T196" s="4">
        <f>Table39[[#This Row],[RN DON Hours Contract]]/Table39[[#This Row],[RN DON Hours]]</f>
        <v>0</v>
      </c>
      <c r="U196" s="3">
        <f>SUM(Table39[[#This Row],[LPN Hours]], Table39[[#This Row],[LPN Admin Hours]])</f>
        <v>83.144666666666666</v>
      </c>
      <c r="V196" s="3">
        <f>Table39[[#This Row],[LPN Hours Contract]]+Table39[[#This Row],[LPN Admin Hours Contract]]</f>
        <v>0</v>
      </c>
      <c r="W196" s="4">
        <f t="shared" si="10"/>
        <v>0</v>
      </c>
      <c r="X196" s="3">
        <v>77.427222222222227</v>
      </c>
      <c r="Y196" s="3">
        <v>0</v>
      </c>
      <c r="Z196" s="4">
        <f>Table39[[#This Row],[LPN Hours Contract]]/Table39[[#This Row],[LPN Hours]]</f>
        <v>0</v>
      </c>
      <c r="AA196" s="3">
        <v>5.7174444444444434</v>
      </c>
      <c r="AB196" s="3">
        <v>0</v>
      </c>
      <c r="AC196" s="4">
        <f>Table39[[#This Row],[LPN Admin Hours Contract]]/Table39[[#This Row],[LPN Admin Hours]]</f>
        <v>0</v>
      </c>
      <c r="AD196" s="3">
        <f>SUM(Table39[[#This Row],[CNA Hours]], Table39[[#This Row],[NA in Training Hours]], Table39[[#This Row],[Med Aide/Tech Hours]])</f>
        <v>181.55255555555556</v>
      </c>
      <c r="AE196" s="3">
        <f>SUM(Table39[[#This Row],[CNA Hours Contract]], Table39[[#This Row],[NA in Training Hours Contract]], Table39[[#This Row],[Med Aide/Tech Hours Contract]])</f>
        <v>0</v>
      </c>
      <c r="AF196" s="4">
        <f>Table39[[#This Row],[CNA/NA/Med Aide Contract Hours]]/Table39[[#This Row],[Total CNA, NA in Training, Med Aide/Tech Hours]]</f>
        <v>0</v>
      </c>
      <c r="AG196" s="3">
        <v>170.23166666666668</v>
      </c>
      <c r="AH196" s="3">
        <v>0</v>
      </c>
      <c r="AI196" s="4">
        <f>Table39[[#This Row],[CNA Hours Contract]]/Table39[[#This Row],[CNA Hours]]</f>
        <v>0</v>
      </c>
      <c r="AJ196" s="3">
        <v>8.4514444444444425</v>
      </c>
      <c r="AK196" s="3">
        <v>0</v>
      </c>
      <c r="AL196" s="4">
        <f>Table39[[#This Row],[NA in Training Hours Contract]]/Table39[[#This Row],[NA in Training Hours]]</f>
        <v>0</v>
      </c>
      <c r="AM196" s="3">
        <v>2.8694444444444445</v>
      </c>
      <c r="AN196" s="3">
        <v>0</v>
      </c>
      <c r="AO196" s="4">
        <f>Table39[[#This Row],[Med Aide/Tech Hours Contract]]/Table39[[#This Row],[Med Aide/Tech Hours]]</f>
        <v>0</v>
      </c>
      <c r="AP196" s="1" t="s">
        <v>194</v>
      </c>
      <c r="AQ196" s="1">
        <v>4</v>
      </c>
    </row>
    <row r="197" spans="1:43" x14ac:dyDescent="0.2">
      <c r="A197" s="1" t="s">
        <v>273</v>
      </c>
      <c r="B197" s="1" t="s">
        <v>467</v>
      </c>
      <c r="C197" s="1" t="s">
        <v>591</v>
      </c>
      <c r="D197" s="1" t="s">
        <v>800</v>
      </c>
      <c r="E197" s="3">
        <v>59.37777777777778</v>
      </c>
      <c r="F197" s="3">
        <f t="shared" si="11"/>
        <v>241.8401111111111</v>
      </c>
      <c r="G197" s="3">
        <f>SUM(Table39[[#This Row],[RN Hours Contract (W/ Admin, DON)]], Table39[[#This Row],[LPN Contract Hours (w/ Admin)]], Table39[[#This Row],[CNA/NA/Med Aide Contract Hours]])</f>
        <v>0</v>
      </c>
      <c r="H197" s="4">
        <f>Table39[[#This Row],[Total Contract Hours]]/Table39[[#This Row],[Total Hours Nurse Staffing]]</f>
        <v>0</v>
      </c>
      <c r="I197" s="3">
        <f>SUM(Table39[[#This Row],[RN Hours]], Table39[[#This Row],[RN Admin Hours]], Table39[[#This Row],[RN DON Hours]])</f>
        <v>37.892555555555553</v>
      </c>
      <c r="J197" s="3">
        <f t="shared" si="9"/>
        <v>0</v>
      </c>
      <c r="K197" s="4">
        <f>Table39[[#This Row],[RN Hours Contract (W/ Admin, DON)]]/Table39[[#This Row],[RN Hours (w/ Admin, DON)]]</f>
        <v>0</v>
      </c>
      <c r="L197" s="3">
        <v>5.3881111111111109</v>
      </c>
      <c r="M197" s="3">
        <v>0</v>
      </c>
      <c r="N197" s="4">
        <f>Table39[[#This Row],[RN Hours Contract]]/Table39[[#This Row],[RN Hours]]</f>
        <v>0</v>
      </c>
      <c r="O197" s="3">
        <v>26.904444444444444</v>
      </c>
      <c r="P197" s="3">
        <v>0</v>
      </c>
      <c r="Q197" s="4">
        <f>Table39[[#This Row],[RN Admin Hours Contract]]/Table39[[#This Row],[RN Admin Hours]]</f>
        <v>0</v>
      </c>
      <c r="R197" s="3">
        <v>5.6</v>
      </c>
      <c r="S197" s="3">
        <v>0</v>
      </c>
      <c r="T197" s="4">
        <f>Table39[[#This Row],[RN DON Hours Contract]]/Table39[[#This Row],[RN DON Hours]]</f>
        <v>0</v>
      </c>
      <c r="U197" s="3">
        <f>SUM(Table39[[#This Row],[LPN Hours]], Table39[[#This Row],[LPN Admin Hours]])</f>
        <v>60.545666666666662</v>
      </c>
      <c r="V197" s="3">
        <f>Table39[[#This Row],[LPN Hours Contract]]+Table39[[#This Row],[LPN Admin Hours Contract]]</f>
        <v>0</v>
      </c>
      <c r="W197" s="4">
        <f t="shared" si="10"/>
        <v>0</v>
      </c>
      <c r="X197" s="3">
        <v>60.545666666666662</v>
      </c>
      <c r="Y197" s="3">
        <v>0</v>
      </c>
      <c r="Z197" s="4">
        <f>Table39[[#This Row],[LPN Hours Contract]]/Table39[[#This Row],[LPN Hours]]</f>
        <v>0</v>
      </c>
      <c r="AA197" s="3">
        <v>0</v>
      </c>
      <c r="AB197" s="3">
        <v>0</v>
      </c>
      <c r="AC197" s="4">
        <v>0</v>
      </c>
      <c r="AD197" s="3">
        <f>SUM(Table39[[#This Row],[CNA Hours]], Table39[[#This Row],[NA in Training Hours]], Table39[[#This Row],[Med Aide/Tech Hours]])</f>
        <v>143.40188888888889</v>
      </c>
      <c r="AE197" s="3">
        <f>SUM(Table39[[#This Row],[CNA Hours Contract]], Table39[[#This Row],[NA in Training Hours Contract]], Table39[[#This Row],[Med Aide/Tech Hours Contract]])</f>
        <v>0</v>
      </c>
      <c r="AF197" s="4">
        <f>Table39[[#This Row],[CNA/NA/Med Aide Contract Hours]]/Table39[[#This Row],[Total CNA, NA in Training, Med Aide/Tech Hours]]</f>
        <v>0</v>
      </c>
      <c r="AG197" s="3">
        <v>127.00722222222223</v>
      </c>
      <c r="AH197" s="3">
        <v>0</v>
      </c>
      <c r="AI197" s="4">
        <f>Table39[[#This Row],[CNA Hours Contract]]/Table39[[#This Row],[CNA Hours]]</f>
        <v>0</v>
      </c>
      <c r="AJ197" s="3">
        <v>3.6167777777777776</v>
      </c>
      <c r="AK197" s="3">
        <v>0</v>
      </c>
      <c r="AL197" s="4">
        <f>Table39[[#This Row],[NA in Training Hours Contract]]/Table39[[#This Row],[NA in Training Hours]]</f>
        <v>0</v>
      </c>
      <c r="AM197" s="3">
        <v>12.777888888888892</v>
      </c>
      <c r="AN197" s="3">
        <v>0</v>
      </c>
      <c r="AO197" s="4">
        <f>Table39[[#This Row],[Med Aide/Tech Hours Contract]]/Table39[[#This Row],[Med Aide/Tech Hours]]</f>
        <v>0</v>
      </c>
      <c r="AP197" s="1" t="s">
        <v>195</v>
      </c>
      <c r="AQ197" s="1">
        <v>4</v>
      </c>
    </row>
    <row r="198" spans="1:43" x14ac:dyDescent="0.2">
      <c r="A198" s="1" t="s">
        <v>273</v>
      </c>
      <c r="B198" s="1" t="s">
        <v>468</v>
      </c>
      <c r="C198" s="1" t="s">
        <v>673</v>
      </c>
      <c r="D198" s="1" t="s">
        <v>755</v>
      </c>
      <c r="E198" s="3">
        <v>41.777777777777779</v>
      </c>
      <c r="F198" s="3">
        <f t="shared" si="11"/>
        <v>153.22655555555556</v>
      </c>
      <c r="G198" s="3">
        <f>SUM(Table39[[#This Row],[RN Hours Contract (W/ Admin, DON)]], Table39[[#This Row],[LPN Contract Hours (w/ Admin)]], Table39[[#This Row],[CNA/NA/Med Aide Contract Hours]])</f>
        <v>21.475000000000001</v>
      </c>
      <c r="H198" s="4">
        <f>Table39[[#This Row],[Total Contract Hours]]/Table39[[#This Row],[Total Hours Nurse Staffing]]</f>
        <v>0.1401519463916539</v>
      </c>
      <c r="I198" s="3">
        <f>SUM(Table39[[#This Row],[RN Hours]], Table39[[#This Row],[RN Admin Hours]], Table39[[#This Row],[RN DON Hours]])</f>
        <v>24.419333333333334</v>
      </c>
      <c r="J198" s="3">
        <f t="shared" si="9"/>
        <v>2.3611111111111112</v>
      </c>
      <c r="K198" s="4">
        <f>Table39[[#This Row],[RN Hours Contract (W/ Admin, DON)]]/Table39[[#This Row],[RN Hours (w/ Admin, DON)]]</f>
        <v>9.6690236333688243E-2</v>
      </c>
      <c r="L198" s="3">
        <v>9.3704444444444448</v>
      </c>
      <c r="M198" s="3">
        <v>2.3611111111111112</v>
      </c>
      <c r="N198" s="4">
        <f>Table39[[#This Row],[RN Hours Contract]]/Table39[[#This Row],[RN Hours]]</f>
        <v>0.25197429269333838</v>
      </c>
      <c r="O198" s="3">
        <v>12.115555555555556</v>
      </c>
      <c r="P198" s="3">
        <v>0</v>
      </c>
      <c r="Q198" s="4">
        <f>Table39[[#This Row],[RN Admin Hours Contract]]/Table39[[#This Row],[RN Admin Hours]]</f>
        <v>0</v>
      </c>
      <c r="R198" s="3">
        <v>2.9333333333333331</v>
      </c>
      <c r="S198" s="3">
        <v>0</v>
      </c>
      <c r="T198" s="4">
        <f>Table39[[#This Row],[RN DON Hours Contract]]/Table39[[#This Row],[RN DON Hours]]</f>
        <v>0</v>
      </c>
      <c r="U198" s="3">
        <f>SUM(Table39[[#This Row],[LPN Hours]], Table39[[#This Row],[LPN Admin Hours]])</f>
        <v>28.785444444444447</v>
      </c>
      <c r="V198" s="3">
        <f>Table39[[#This Row],[LPN Hours Contract]]+Table39[[#This Row],[LPN Admin Hours Contract]]</f>
        <v>7.1305555555555555</v>
      </c>
      <c r="W198" s="4">
        <f t="shared" si="10"/>
        <v>0.24771392949368698</v>
      </c>
      <c r="X198" s="3">
        <v>20.360888888888891</v>
      </c>
      <c r="Y198" s="3">
        <v>7.1305555555555555</v>
      </c>
      <c r="Z198" s="4">
        <f>Table39[[#This Row],[LPN Hours Contract]]/Table39[[#This Row],[LPN Hours]]</f>
        <v>0.35020846066532785</v>
      </c>
      <c r="AA198" s="3">
        <v>8.4245555555555569</v>
      </c>
      <c r="AB198" s="3">
        <v>0</v>
      </c>
      <c r="AC198" s="4">
        <f>Table39[[#This Row],[LPN Admin Hours Contract]]/Table39[[#This Row],[LPN Admin Hours]]</f>
        <v>0</v>
      </c>
      <c r="AD198" s="3">
        <f>SUM(Table39[[#This Row],[CNA Hours]], Table39[[#This Row],[NA in Training Hours]], Table39[[#This Row],[Med Aide/Tech Hours]])</f>
        <v>100.02177777777779</v>
      </c>
      <c r="AE198" s="3">
        <f>SUM(Table39[[#This Row],[CNA Hours Contract]], Table39[[#This Row],[NA in Training Hours Contract]], Table39[[#This Row],[Med Aide/Tech Hours Contract]])</f>
        <v>11.983333333333333</v>
      </c>
      <c r="AF198" s="4">
        <f>Table39[[#This Row],[CNA/NA/Med Aide Contract Hours]]/Table39[[#This Row],[Total CNA, NA in Training, Med Aide/Tech Hours]]</f>
        <v>0.11980724197841357</v>
      </c>
      <c r="AG198" s="3">
        <v>68.662444444444446</v>
      </c>
      <c r="AH198" s="3">
        <v>11.983333333333333</v>
      </c>
      <c r="AI198" s="4">
        <f>Table39[[#This Row],[CNA Hours Contract]]/Table39[[#This Row],[CNA Hours]]</f>
        <v>0.17452529443558015</v>
      </c>
      <c r="AJ198" s="3">
        <v>23.025000000000009</v>
      </c>
      <c r="AK198" s="3">
        <v>0</v>
      </c>
      <c r="AL198" s="4">
        <f>Table39[[#This Row],[NA in Training Hours Contract]]/Table39[[#This Row],[NA in Training Hours]]</f>
        <v>0</v>
      </c>
      <c r="AM198" s="3">
        <v>8.3343333333333369</v>
      </c>
      <c r="AN198" s="3">
        <v>0</v>
      </c>
      <c r="AO198" s="4">
        <f>Table39[[#This Row],[Med Aide/Tech Hours Contract]]/Table39[[#This Row],[Med Aide/Tech Hours]]</f>
        <v>0</v>
      </c>
      <c r="AP198" s="1" t="s">
        <v>196</v>
      </c>
      <c r="AQ198" s="1">
        <v>4</v>
      </c>
    </row>
    <row r="199" spans="1:43" x14ac:dyDescent="0.2">
      <c r="A199" s="1" t="s">
        <v>273</v>
      </c>
      <c r="B199" s="1" t="s">
        <v>469</v>
      </c>
      <c r="C199" s="1" t="s">
        <v>674</v>
      </c>
      <c r="D199" s="1" t="s">
        <v>749</v>
      </c>
      <c r="E199" s="3">
        <v>58.866666666666667</v>
      </c>
      <c r="F199" s="3">
        <f t="shared" si="11"/>
        <v>220.26811111111112</v>
      </c>
      <c r="G199" s="3">
        <f>SUM(Table39[[#This Row],[RN Hours Contract (W/ Admin, DON)]], Table39[[#This Row],[LPN Contract Hours (w/ Admin)]], Table39[[#This Row],[CNA/NA/Med Aide Contract Hours]])</f>
        <v>0</v>
      </c>
      <c r="H199" s="4">
        <f>Table39[[#This Row],[Total Contract Hours]]/Table39[[#This Row],[Total Hours Nurse Staffing]]</f>
        <v>0</v>
      </c>
      <c r="I199" s="3">
        <f>SUM(Table39[[#This Row],[RN Hours]], Table39[[#This Row],[RN Admin Hours]], Table39[[#This Row],[RN DON Hours]])</f>
        <v>27.552777777777777</v>
      </c>
      <c r="J199" s="3">
        <f t="shared" si="9"/>
        <v>0</v>
      </c>
      <c r="K199" s="4">
        <f>Table39[[#This Row],[RN Hours Contract (W/ Admin, DON)]]/Table39[[#This Row],[RN Hours (w/ Admin, DON)]]</f>
        <v>0</v>
      </c>
      <c r="L199" s="3">
        <v>7.8444444444444441</v>
      </c>
      <c r="M199" s="3">
        <v>0</v>
      </c>
      <c r="N199" s="4">
        <f>Table39[[#This Row],[RN Hours Contract]]/Table39[[#This Row],[RN Hours]]</f>
        <v>0</v>
      </c>
      <c r="O199" s="3">
        <v>14.463888888888889</v>
      </c>
      <c r="P199" s="3">
        <v>0</v>
      </c>
      <c r="Q199" s="4">
        <f>Table39[[#This Row],[RN Admin Hours Contract]]/Table39[[#This Row],[RN Admin Hours]]</f>
        <v>0</v>
      </c>
      <c r="R199" s="3">
        <v>5.2444444444444445</v>
      </c>
      <c r="S199" s="3">
        <v>0</v>
      </c>
      <c r="T199" s="4">
        <f>Table39[[#This Row],[RN DON Hours Contract]]/Table39[[#This Row],[RN DON Hours]]</f>
        <v>0</v>
      </c>
      <c r="U199" s="3">
        <f>SUM(Table39[[#This Row],[LPN Hours]], Table39[[#This Row],[LPN Admin Hours]])</f>
        <v>50.751444444444445</v>
      </c>
      <c r="V199" s="3">
        <f>Table39[[#This Row],[LPN Hours Contract]]+Table39[[#This Row],[LPN Admin Hours Contract]]</f>
        <v>0</v>
      </c>
      <c r="W199" s="4">
        <f t="shared" si="10"/>
        <v>0</v>
      </c>
      <c r="X199" s="3">
        <v>48.687555555555555</v>
      </c>
      <c r="Y199" s="3">
        <v>0</v>
      </c>
      <c r="Z199" s="4">
        <f>Table39[[#This Row],[LPN Hours Contract]]/Table39[[#This Row],[LPN Hours]]</f>
        <v>0</v>
      </c>
      <c r="AA199" s="3">
        <v>2.0638888888888891</v>
      </c>
      <c r="AB199" s="3">
        <v>0</v>
      </c>
      <c r="AC199" s="4">
        <f>Table39[[#This Row],[LPN Admin Hours Contract]]/Table39[[#This Row],[LPN Admin Hours]]</f>
        <v>0</v>
      </c>
      <c r="AD199" s="3">
        <f>SUM(Table39[[#This Row],[CNA Hours]], Table39[[#This Row],[NA in Training Hours]], Table39[[#This Row],[Med Aide/Tech Hours]])</f>
        <v>141.9638888888889</v>
      </c>
      <c r="AE199" s="3">
        <f>SUM(Table39[[#This Row],[CNA Hours Contract]], Table39[[#This Row],[NA in Training Hours Contract]], Table39[[#This Row],[Med Aide/Tech Hours Contract]])</f>
        <v>0</v>
      </c>
      <c r="AF199" s="4">
        <f>Table39[[#This Row],[CNA/NA/Med Aide Contract Hours]]/Table39[[#This Row],[Total CNA, NA in Training, Med Aide/Tech Hours]]</f>
        <v>0</v>
      </c>
      <c r="AG199" s="3">
        <v>95.086111111111109</v>
      </c>
      <c r="AH199" s="3">
        <v>0</v>
      </c>
      <c r="AI199" s="4">
        <f>Table39[[#This Row],[CNA Hours Contract]]/Table39[[#This Row],[CNA Hours]]</f>
        <v>0</v>
      </c>
      <c r="AJ199" s="3">
        <v>19.116666666666667</v>
      </c>
      <c r="AK199" s="3">
        <v>0</v>
      </c>
      <c r="AL199" s="4">
        <f>Table39[[#This Row],[NA in Training Hours Contract]]/Table39[[#This Row],[NA in Training Hours]]</f>
        <v>0</v>
      </c>
      <c r="AM199" s="3">
        <v>27.761111111111113</v>
      </c>
      <c r="AN199" s="3">
        <v>0</v>
      </c>
      <c r="AO199" s="4">
        <f>Table39[[#This Row],[Med Aide/Tech Hours Contract]]/Table39[[#This Row],[Med Aide/Tech Hours]]</f>
        <v>0</v>
      </c>
      <c r="AP199" s="1" t="s">
        <v>197</v>
      </c>
      <c r="AQ199" s="1">
        <v>4</v>
      </c>
    </row>
    <row r="200" spans="1:43" x14ac:dyDescent="0.2">
      <c r="A200" s="1" t="s">
        <v>273</v>
      </c>
      <c r="B200" s="1" t="s">
        <v>470</v>
      </c>
      <c r="C200" s="1" t="s">
        <v>549</v>
      </c>
      <c r="D200" s="1" t="s">
        <v>801</v>
      </c>
      <c r="E200" s="3">
        <v>54.355555555555554</v>
      </c>
      <c r="F200" s="3">
        <f t="shared" si="11"/>
        <v>190.65744444444448</v>
      </c>
      <c r="G200" s="3">
        <f>SUM(Table39[[#This Row],[RN Hours Contract (W/ Admin, DON)]], Table39[[#This Row],[LPN Contract Hours (w/ Admin)]], Table39[[#This Row],[CNA/NA/Med Aide Contract Hours]])</f>
        <v>0</v>
      </c>
      <c r="H200" s="4">
        <f>Table39[[#This Row],[Total Contract Hours]]/Table39[[#This Row],[Total Hours Nurse Staffing]]</f>
        <v>0</v>
      </c>
      <c r="I200" s="3">
        <f>SUM(Table39[[#This Row],[RN Hours]], Table39[[#This Row],[RN Admin Hours]], Table39[[#This Row],[RN DON Hours]])</f>
        <v>24.881</v>
      </c>
      <c r="J200" s="3">
        <f t="shared" si="9"/>
        <v>0</v>
      </c>
      <c r="K200" s="4">
        <f>Table39[[#This Row],[RN Hours Contract (W/ Admin, DON)]]/Table39[[#This Row],[RN Hours (w/ Admin, DON)]]</f>
        <v>0</v>
      </c>
      <c r="L200" s="3">
        <v>17.980444444444444</v>
      </c>
      <c r="M200" s="3">
        <v>0</v>
      </c>
      <c r="N200" s="4">
        <f>Table39[[#This Row],[RN Hours Contract]]/Table39[[#This Row],[RN Hours]]</f>
        <v>0</v>
      </c>
      <c r="O200" s="3">
        <v>1.3894444444444445</v>
      </c>
      <c r="P200" s="3">
        <v>0</v>
      </c>
      <c r="Q200" s="4">
        <f>Table39[[#This Row],[RN Admin Hours Contract]]/Table39[[#This Row],[RN Admin Hours]]</f>
        <v>0</v>
      </c>
      <c r="R200" s="3">
        <v>5.5111111111111111</v>
      </c>
      <c r="S200" s="3">
        <v>0</v>
      </c>
      <c r="T200" s="4">
        <f>Table39[[#This Row],[RN DON Hours Contract]]/Table39[[#This Row],[RN DON Hours]]</f>
        <v>0</v>
      </c>
      <c r="U200" s="3">
        <f>SUM(Table39[[#This Row],[LPN Hours]], Table39[[#This Row],[LPN Admin Hours]])</f>
        <v>44.234777777777779</v>
      </c>
      <c r="V200" s="3">
        <f>Table39[[#This Row],[LPN Hours Contract]]+Table39[[#This Row],[LPN Admin Hours Contract]]</f>
        <v>0</v>
      </c>
      <c r="W200" s="4">
        <f t="shared" si="10"/>
        <v>0</v>
      </c>
      <c r="X200" s="3">
        <v>35.029444444444444</v>
      </c>
      <c r="Y200" s="3">
        <v>0</v>
      </c>
      <c r="Z200" s="4">
        <f>Table39[[#This Row],[LPN Hours Contract]]/Table39[[#This Row],[LPN Hours]]</f>
        <v>0</v>
      </c>
      <c r="AA200" s="3">
        <v>9.205333333333332</v>
      </c>
      <c r="AB200" s="3">
        <v>0</v>
      </c>
      <c r="AC200" s="4">
        <f>Table39[[#This Row],[LPN Admin Hours Contract]]/Table39[[#This Row],[LPN Admin Hours]]</f>
        <v>0</v>
      </c>
      <c r="AD200" s="3">
        <f>SUM(Table39[[#This Row],[CNA Hours]], Table39[[#This Row],[NA in Training Hours]], Table39[[#This Row],[Med Aide/Tech Hours]])</f>
        <v>121.54166666666669</v>
      </c>
      <c r="AE200" s="3">
        <f>SUM(Table39[[#This Row],[CNA Hours Contract]], Table39[[#This Row],[NA in Training Hours Contract]], Table39[[#This Row],[Med Aide/Tech Hours Contract]])</f>
        <v>0</v>
      </c>
      <c r="AF200" s="4">
        <f>Table39[[#This Row],[CNA/NA/Med Aide Contract Hours]]/Table39[[#This Row],[Total CNA, NA in Training, Med Aide/Tech Hours]]</f>
        <v>0</v>
      </c>
      <c r="AG200" s="3">
        <v>101.92055555555557</v>
      </c>
      <c r="AH200" s="3">
        <v>0</v>
      </c>
      <c r="AI200" s="4">
        <f>Table39[[#This Row],[CNA Hours Contract]]/Table39[[#This Row],[CNA Hours]]</f>
        <v>0</v>
      </c>
      <c r="AJ200" s="3">
        <v>1.9441111111111111</v>
      </c>
      <c r="AK200" s="3">
        <v>0</v>
      </c>
      <c r="AL200" s="4">
        <f>Table39[[#This Row],[NA in Training Hours Contract]]/Table39[[#This Row],[NA in Training Hours]]</f>
        <v>0</v>
      </c>
      <c r="AM200" s="3">
        <v>17.677000000000007</v>
      </c>
      <c r="AN200" s="3">
        <v>0</v>
      </c>
      <c r="AO200" s="4">
        <f>Table39[[#This Row],[Med Aide/Tech Hours Contract]]/Table39[[#This Row],[Med Aide/Tech Hours]]</f>
        <v>0</v>
      </c>
      <c r="AP200" s="1" t="s">
        <v>198</v>
      </c>
      <c r="AQ200" s="1">
        <v>4</v>
      </c>
    </row>
    <row r="201" spans="1:43" x14ac:dyDescent="0.2">
      <c r="A201" s="1" t="s">
        <v>273</v>
      </c>
      <c r="B201" s="1" t="s">
        <v>471</v>
      </c>
      <c r="C201" s="1" t="s">
        <v>585</v>
      </c>
      <c r="D201" s="1" t="s">
        <v>802</v>
      </c>
      <c r="E201" s="3">
        <v>36.522222222222226</v>
      </c>
      <c r="F201" s="3">
        <f t="shared" si="11"/>
        <v>132.19099999999997</v>
      </c>
      <c r="G201" s="3">
        <f>SUM(Table39[[#This Row],[RN Hours Contract (W/ Admin, DON)]], Table39[[#This Row],[LPN Contract Hours (w/ Admin)]], Table39[[#This Row],[CNA/NA/Med Aide Contract Hours]])</f>
        <v>0</v>
      </c>
      <c r="H201" s="4">
        <f>Table39[[#This Row],[Total Contract Hours]]/Table39[[#This Row],[Total Hours Nurse Staffing]]</f>
        <v>0</v>
      </c>
      <c r="I201" s="3">
        <f>SUM(Table39[[#This Row],[RN Hours]], Table39[[#This Row],[RN Admin Hours]], Table39[[#This Row],[RN DON Hours]])</f>
        <v>22.932444444444442</v>
      </c>
      <c r="J201" s="3">
        <f t="shared" si="9"/>
        <v>0</v>
      </c>
      <c r="K201" s="4">
        <f>Table39[[#This Row],[RN Hours Contract (W/ Admin, DON)]]/Table39[[#This Row],[RN Hours (w/ Admin, DON)]]</f>
        <v>0</v>
      </c>
      <c r="L201" s="3">
        <v>12.181333333333333</v>
      </c>
      <c r="M201" s="3">
        <v>0</v>
      </c>
      <c r="N201" s="4">
        <f>Table39[[#This Row],[RN Hours Contract]]/Table39[[#This Row],[RN Hours]]</f>
        <v>0</v>
      </c>
      <c r="O201" s="3">
        <v>5.0622222222222213</v>
      </c>
      <c r="P201" s="3">
        <v>0</v>
      </c>
      <c r="Q201" s="4">
        <f>Table39[[#This Row],[RN Admin Hours Contract]]/Table39[[#This Row],[RN Admin Hours]]</f>
        <v>0</v>
      </c>
      <c r="R201" s="3">
        <v>5.6888888888888891</v>
      </c>
      <c r="S201" s="3">
        <v>0</v>
      </c>
      <c r="T201" s="4">
        <f>Table39[[#This Row],[RN DON Hours Contract]]/Table39[[#This Row],[RN DON Hours]]</f>
        <v>0</v>
      </c>
      <c r="U201" s="3">
        <f>SUM(Table39[[#This Row],[LPN Hours]], Table39[[#This Row],[LPN Admin Hours]])</f>
        <v>44.331555555555553</v>
      </c>
      <c r="V201" s="3">
        <f>Table39[[#This Row],[LPN Hours Contract]]+Table39[[#This Row],[LPN Admin Hours Contract]]</f>
        <v>0</v>
      </c>
      <c r="W201" s="4">
        <f t="shared" si="10"/>
        <v>0</v>
      </c>
      <c r="X201" s="3">
        <v>34.543777777777777</v>
      </c>
      <c r="Y201" s="3">
        <v>0</v>
      </c>
      <c r="Z201" s="4">
        <f>Table39[[#This Row],[LPN Hours Contract]]/Table39[[#This Row],[LPN Hours]]</f>
        <v>0</v>
      </c>
      <c r="AA201" s="3">
        <v>9.7877777777777784</v>
      </c>
      <c r="AB201" s="3">
        <v>0</v>
      </c>
      <c r="AC201" s="4">
        <f>Table39[[#This Row],[LPN Admin Hours Contract]]/Table39[[#This Row],[LPN Admin Hours]]</f>
        <v>0</v>
      </c>
      <c r="AD201" s="3">
        <f>SUM(Table39[[#This Row],[CNA Hours]], Table39[[#This Row],[NA in Training Hours]], Table39[[#This Row],[Med Aide/Tech Hours]])</f>
        <v>64.926999999999992</v>
      </c>
      <c r="AE201" s="3">
        <f>SUM(Table39[[#This Row],[CNA Hours Contract]], Table39[[#This Row],[NA in Training Hours Contract]], Table39[[#This Row],[Med Aide/Tech Hours Contract]])</f>
        <v>0</v>
      </c>
      <c r="AF201" s="4">
        <f>Table39[[#This Row],[CNA/NA/Med Aide Contract Hours]]/Table39[[#This Row],[Total CNA, NA in Training, Med Aide/Tech Hours]]</f>
        <v>0</v>
      </c>
      <c r="AG201" s="3">
        <v>60.61044444444444</v>
      </c>
      <c r="AH201" s="3">
        <v>0</v>
      </c>
      <c r="AI201" s="4">
        <f>Table39[[#This Row],[CNA Hours Contract]]/Table39[[#This Row],[CNA Hours]]</f>
        <v>0</v>
      </c>
      <c r="AJ201" s="3">
        <v>0</v>
      </c>
      <c r="AK201" s="3">
        <v>0</v>
      </c>
      <c r="AL201" s="4">
        <v>0</v>
      </c>
      <c r="AM201" s="3">
        <v>4.3165555555555573</v>
      </c>
      <c r="AN201" s="3">
        <v>0</v>
      </c>
      <c r="AO201" s="4">
        <f>Table39[[#This Row],[Med Aide/Tech Hours Contract]]/Table39[[#This Row],[Med Aide/Tech Hours]]</f>
        <v>0</v>
      </c>
      <c r="AP201" s="1" t="s">
        <v>199</v>
      </c>
      <c r="AQ201" s="1">
        <v>4</v>
      </c>
    </row>
    <row r="202" spans="1:43" x14ac:dyDescent="0.2">
      <c r="A202" s="1" t="s">
        <v>273</v>
      </c>
      <c r="B202" s="1" t="s">
        <v>472</v>
      </c>
      <c r="C202" s="1" t="s">
        <v>675</v>
      </c>
      <c r="D202" s="1" t="s">
        <v>803</v>
      </c>
      <c r="E202" s="3">
        <v>48.5</v>
      </c>
      <c r="F202" s="3">
        <f t="shared" si="11"/>
        <v>159.22511111111109</v>
      </c>
      <c r="G202" s="3">
        <f>SUM(Table39[[#This Row],[RN Hours Contract (W/ Admin, DON)]], Table39[[#This Row],[LPN Contract Hours (w/ Admin)]], Table39[[#This Row],[CNA/NA/Med Aide Contract Hours]])</f>
        <v>0.27777777777777779</v>
      </c>
      <c r="H202" s="4">
        <f>Table39[[#This Row],[Total Contract Hours]]/Table39[[#This Row],[Total Hours Nurse Staffing]]</f>
        <v>1.7445601126567141E-3</v>
      </c>
      <c r="I202" s="3">
        <f>SUM(Table39[[#This Row],[RN Hours]], Table39[[#This Row],[RN Admin Hours]], Table39[[#This Row],[RN DON Hours]])</f>
        <v>22.765222222222221</v>
      </c>
      <c r="J202" s="3">
        <f t="shared" si="9"/>
        <v>0</v>
      </c>
      <c r="K202" s="4">
        <f>Table39[[#This Row],[RN Hours Contract (W/ Admin, DON)]]/Table39[[#This Row],[RN Hours (w/ Admin, DON)]]</f>
        <v>0</v>
      </c>
      <c r="L202" s="3">
        <v>11.381888888888888</v>
      </c>
      <c r="M202" s="3">
        <v>0</v>
      </c>
      <c r="N202" s="4">
        <f>Table39[[#This Row],[RN Hours Contract]]/Table39[[#This Row],[RN Hours]]</f>
        <v>0</v>
      </c>
      <c r="O202" s="3">
        <v>4.9833333333333334</v>
      </c>
      <c r="P202" s="3">
        <v>0</v>
      </c>
      <c r="Q202" s="4">
        <f>Table39[[#This Row],[RN Admin Hours Contract]]/Table39[[#This Row],[RN Admin Hours]]</f>
        <v>0</v>
      </c>
      <c r="R202" s="3">
        <v>6.4</v>
      </c>
      <c r="S202" s="3">
        <v>0</v>
      </c>
      <c r="T202" s="4">
        <f>Table39[[#This Row],[RN DON Hours Contract]]/Table39[[#This Row],[RN DON Hours]]</f>
        <v>0</v>
      </c>
      <c r="U202" s="3">
        <f>SUM(Table39[[#This Row],[LPN Hours]], Table39[[#This Row],[LPN Admin Hours]])</f>
        <v>21.420555555555556</v>
      </c>
      <c r="V202" s="3">
        <f>Table39[[#This Row],[LPN Hours Contract]]+Table39[[#This Row],[LPN Admin Hours Contract]]</f>
        <v>0.27777777777777779</v>
      </c>
      <c r="W202" s="4">
        <f t="shared" si="10"/>
        <v>1.296781388593511E-2</v>
      </c>
      <c r="X202" s="3">
        <v>21.420555555555556</v>
      </c>
      <c r="Y202" s="3">
        <v>0.27777777777777779</v>
      </c>
      <c r="Z202" s="4">
        <f>Table39[[#This Row],[LPN Hours Contract]]/Table39[[#This Row],[LPN Hours]]</f>
        <v>1.296781388593511E-2</v>
      </c>
      <c r="AA202" s="3">
        <v>0</v>
      </c>
      <c r="AB202" s="3">
        <v>0</v>
      </c>
      <c r="AC202" s="4">
        <v>0</v>
      </c>
      <c r="AD202" s="3">
        <f>SUM(Table39[[#This Row],[CNA Hours]], Table39[[#This Row],[NA in Training Hours]], Table39[[#This Row],[Med Aide/Tech Hours]])</f>
        <v>115.03933333333332</v>
      </c>
      <c r="AE202" s="3">
        <f>SUM(Table39[[#This Row],[CNA Hours Contract]], Table39[[#This Row],[NA in Training Hours Contract]], Table39[[#This Row],[Med Aide/Tech Hours Contract]])</f>
        <v>0</v>
      </c>
      <c r="AF202" s="4">
        <f>Table39[[#This Row],[CNA/NA/Med Aide Contract Hours]]/Table39[[#This Row],[Total CNA, NA in Training, Med Aide/Tech Hours]]</f>
        <v>0</v>
      </c>
      <c r="AG202" s="3">
        <v>80.173111111111112</v>
      </c>
      <c r="AH202" s="3">
        <v>0</v>
      </c>
      <c r="AI202" s="4">
        <f>Table39[[#This Row],[CNA Hours Contract]]/Table39[[#This Row],[CNA Hours]]</f>
        <v>0</v>
      </c>
      <c r="AJ202" s="3">
        <v>14.331999999999995</v>
      </c>
      <c r="AK202" s="3">
        <v>0</v>
      </c>
      <c r="AL202" s="4">
        <f>Table39[[#This Row],[NA in Training Hours Contract]]/Table39[[#This Row],[NA in Training Hours]]</f>
        <v>0</v>
      </c>
      <c r="AM202" s="3">
        <v>20.534222222222215</v>
      </c>
      <c r="AN202" s="3">
        <v>0</v>
      </c>
      <c r="AO202" s="4">
        <f>Table39[[#This Row],[Med Aide/Tech Hours Contract]]/Table39[[#This Row],[Med Aide/Tech Hours]]</f>
        <v>0</v>
      </c>
      <c r="AP202" s="1" t="s">
        <v>200</v>
      </c>
      <c r="AQ202" s="1">
        <v>4</v>
      </c>
    </row>
    <row r="203" spans="1:43" x14ac:dyDescent="0.2">
      <c r="A203" s="1" t="s">
        <v>273</v>
      </c>
      <c r="B203" s="1" t="s">
        <v>473</v>
      </c>
      <c r="C203" s="1" t="s">
        <v>583</v>
      </c>
      <c r="D203" s="1" t="s">
        <v>741</v>
      </c>
      <c r="E203" s="3">
        <v>91.87777777777778</v>
      </c>
      <c r="F203" s="3">
        <f t="shared" si="11"/>
        <v>328.27755555555552</v>
      </c>
      <c r="G203" s="3">
        <f>SUM(Table39[[#This Row],[RN Hours Contract (W/ Admin, DON)]], Table39[[#This Row],[LPN Contract Hours (w/ Admin)]], Table39[[#This Row],[CNA/NA/Med Aide Contract Hours]])</f>
        <v>48.716666666666669</v>
      </c>
      <c r="H203" s="4">
        <f>Table39[[#This Row],[Total Contract Hours]]/Table39[[#This Row],[Total Hours Nurse Staffing]]</f>
        <v>0.14840084508434262</v>
      </c>
      <c r="I203" s="3">
        <f>SUM(Table39[[#This Row],[RN Hours]], Table39[[#This Row],[RN Admin Hours]], Table39[[#This Row],[RN DON Hours]])</f>
        <v>37.814555555555557</v>
      </c>
      <c r="J203" s="3">
        <f t="shared" si="9"/>
        <v>0.26666666666666666</v>
      </c>
      <c r="K203" s="4">
        <f>Table39[[#This Row],[RN Hours Contract (W/ Admin, DON)]]/Table39[[#This Row],[RN Hours (w/ Admin, DON)]]</f>
        <v>7.0519582406539513E-3</v>
      </c>
      <c r="L203" s="3">
        <v>21.192333333333334</v>
      </c>
      <c r="M203" s="3">
        <v>0.26666666666666666</v>
      </c>
      <c r="N203" s="4">
        <f>Table39[[#This Row],[RN Hours Contract]]/Table39[[#This Row],[RN Hours]]</f>
        <v>1.2583166868521635E-2</v>
      </c>
      <c r="O203" s="3">
        <v>11.022222222222222</v>
      </c>
      <c r="P203" s="3">
        <v>0</v>
      </c>
      <c r="Q203" s="4">
        <f>Table39[[#This Row],[RN Admin Hours Contract]]/Table39[[#This Row],[RN Admin Hours]]</f>
        <v>0</v>
      </c>
      <c r="R203" s="3">
        <v>5.6</v>
      </c>
      <c r="S203" s="3">
        <v>0</v>
      </c>
      <c r="T203" s="4">
        <f>Table39[[#This Row],[RN DON Hours Contract]]/Table39[[#This Row],[RN DON Hours]]</f>
        <v>0</v>
      </c>
      <c r="U203" s="3">
        <f>SUM(Table39[[#This Row],[LPN Hours]], Table39[[#This Row],[LPN Admin Hours]])</f>
        <v>109.68266666666666</v>
      </c>
      <c r="V203" s="3">
        <f>Table39[[#This Row],[LPN Hours Contract]]+Table39[[#This Row],[LPN Admin Hours Contract]]</f>
        <v>14.141666666666667</v>
      </c>
      <c r="W203" s="4">
        <f t="shared" si="10"/>
        <v>0.1289325569521772</v>
      </c>
      <c r="X203" s="3">
        <v>104.04877777777777</v>
      </c>
      <c r="Y203" s="3">
        <v>14.141666666666667</v>
      </c>
      <c r="Z203" s="4">
        <f>Table39[[#This Row],[LPN Hours Contract]]/Table39[[#This Row],[LPN Hours]]</f>
        <v>0.13591381819851589</v>
      </c>
      <c r="AA203" s="3">
        <v>5.6338888888888876</v>
      </c>
      <c r="AB203" s="3">
        <v>0</v>
      </c>
      <c r="AC203" s="4">
        <f>Table39[[#This Row],[LPN Admin Hours Contract]]/Table39[[#This Row],[LPN Admin Hours]]</f>
        <v>0</v>
      </c>
      <c r="AD203" s="3">
        <f>SUM(Table39[[#This Row],[CNA Hours]], Table39[[#This Row],[NA in Training Hours]], Table39[[#This Row],[Med Aide/Tech Hours]])</f>
        <v>180.78033333333332</v>
      </c>
      <c r="AE203" s="3">
        <f>SUM(Table39[[#This Row],[CNA Hours Contract]], Table39[[#This Row],[NA in Training Hours Contract]], Table39[[#This Row],[Med Aide/Tech Hours Contract]])</f>
        <v>34.30833333333333</v>
      </c>
      <c r="AF203" s="4">
        <f>Table39[[#This Row],[CNA/NA/Med Aide Contract Hours]]/Table39[[#This Row],[Total CNA, NA in Training, Med Aide/Tech Hours]]</f>
        <v>0.18977912420414461</v>
      </c>
      <c r="AG203" s="3">
        <v>166.89922222222222</v>
      </c>
      <c r="AH203" s="3">
        <v>34.30833333333333</v>
      </c>
      <c r="AI203" s="4">
        <f>Table39[[#This Row],[CNA Hours Contract]]/Table39[[#This Row],[CNA Hours]]</f>
        <v>0.20556317085559947</v>
      </c>
      <c r="AJ203" s="3">
        <v>13.881111111111109</v>
      </c>
      <c r="AK203" s="3">
        <v>0</v>
      </c>
      <c r="AL203" s="4">
        <f>Table39[[#This Row],[NA in Training Hours Contract]]/Table39[[#This Row],[NA in Training Hours]]</f>
        <v>0</v>
      </c>
      <c r="AM203" s="3">
        <v>0</v>
      </c>
      <c r="AN203" s="3">
        <v>0</v>
      </c>
      <c r="AO203" s="4">
        <v>0</v>
      </c>
      <c r="AP203" s="1" t="s">
        <v>201</v>
      </c>
      <c r="AQ203" s="1">
        <v>4</v>
      </c>
    </row>
    <row r="204" spans="1:43" x14ac:dyDescent="0.2">
      <c r="A204" s="1" t="s">
        <v>273</v>
      </c>
      <c r="B204" s="1" t="s">
        <v>474</v>
      </c>
      <c r="C204" s="1" t="s">
        <v>563</v>
      </c>
      <c r="D204" s="1" t="s">
        <v>694</v>
      </c>
      <c r="E204" s="3">
        <v>37.955555555555556</v>
      </c>
      <c r="F204" s="3">
        <f t="shared" si="11"/>
        <v>227.79233333333335</v>
      </c>
      <c r="G204" s="3">
        <f>SUM(Table39[[#This Row],[RN Hours Contract (W/ Admin, DON)]], Table39[[#This Row],[LPN Contract Hours (w/ Admin)]], Table39[[#This Row],[CNA/NA/Med Aide Contract Hours]])</f>
        <v>29.019444444444442</v>
      </c>
      <c r="H204" s="4">
        <f>Table39[[#This Row],[Total Contract Hours]]/Table39[[#This Row],[Total Hours Nurse Staffing]]</f>
        <v>0.12739429821801629</v>
      </c>
      <c r="I204" s="3">
        <f>SUM(Table39[[#This Row],[RN Hours]], Table39[[#This Row],[RN Admin Hours]], Table39[[#This Row],[RN DON Hours]])</f>
        <v>80.12222222222222</v>
      </c>
      <c r="J204" s="3">
        <f t="shared" si="9"/>
        <v>0</v>
      </c>
      <c r="K204" s="4">
        <f>Table39[[#This Row],[RN Hours Contract (W/ Admin, DON)]]/Table39[[#This Row],[RN Hours (w/ Admin, DON)]]</f>
        <v>0</v>
      </c>
      <c r="L204" s="3">
        <v>50.534111111111109</v>
      </c>
      <c r="M204" s="3">
        <v>0</v>
      </c>
      <c r="N204" s="4">
        <f>Table39[[#This Row],[RN Hours Contract]]/Table39[[#This Row],[RN Hours]]</f>
        <v>0</v>
      </c>
      <c r="O204" s="3">
        <v>23.810333333333336</v>
      </c>
      <c r="P204" s="3">
        <v>0</v>
      </c>
      <c r="Q204" s="4">
        <f>Table39[[#This Row],[RN Admin Hours Contract]]/Table39[[#This Row],[RN Admin Hours]]</f>
        <v>0</v>
      </c>
      <c r="R204" s="3">
        <v>5.7777777777777777</v>
      </c>
      <c r="S204" s="3">
        <v>0</v>
      </c>
      <c r="T204" s="4">
        <f>Table39[[#This Row],[RN DON Hours Contract]]/Table39[[#This Row],[RN DON Hours]]</f>
        <v>0</v>
      </c>
      <c r="U204" s="3">
        <f>SUM(Table39[[#This Row],[LPN Hours]], Table39[[#This Row],[LPN Admin Hours]])</f>
        <v>51.62144444444445</v>
      </c>
      <c r="V204" s="3">
        <f>Table39[[#This Row],[LPN Hours Contract]]+Table39[[#This Row],[LPN Admin Hours Contract]]</f>
        <v>6.9055555555555559</v>
      </c>
      <c r="W204" s="4">
        <f t="shared" si="10"/>
        <v>0.13377300131512959</v>
      </c>
      <c r="X204" s="3">
        <v>51.62144444444445</v>
      </c>
      <c r="Y204" s="3">
        <v>6.9055555555555559</v>
      </c>
      <c r="Z204" s="4">
        <f>Table39[[#This Row],[LPN Hours Contract]]/Table39[[#This Row],[LPN Hours]]</f>
        <v>0.13377300131512959</v>
      </c>
      <c r="AA204" s="3">
        <v>0</v>
      </c>
      <c r="AB204" s="3">
        <v>0</v>
      </c>
      <c r="AC204" s="4">
        <v>0</v>
      </c>
      <c r="AD204" s="3">
        <f>SUM(Table39[[#This Row],[CNA Hours]], Table39[[#This Row],[NA in Training Hours]], Table39[[#This Row],[Med Aide/Tech Hours]])</f>
        <v>96.048666666666662</v>
      </c>
      <c r="AE204" s="3">
        <f>SUM(Table39[[#This Row],[CNA Hours Contract]], Table39[[#This Row],[NA in Training Hours Contract]], Table39[[#This Row],[Med Aide/Tech Hours Contract]])</f>
        <v>22.113888888888887</v>
      </c>
      <c r="AF204" s="4">
        <f>Table39[[#This Row],[CNA/NA/Med Aide Contract Hours]]/Table39[[#This Row],[Total CNA, NA in Training, Med Aide/Tech Hours]]</f>
        <v>0.23023629224999362</v>
      </c>
      <c r="AG204" s="3">
        <v>96.048666666666662</v>
      </c>
      <c r="AH204" s="3">
        <v>22.113888888888887</v>
      </c>
      <c r="AI204" s="4">
        <f>Table39[[#This Row],[CNA Hours Contract]]/Table39[[#This Row],[CNA Hours]]</f>
        <v>0.23023629224999362</v>
      </c>
      <c r="AJ204" s="3">
        <v>0</v>
      </c>
      <c r="AK204" s="3">
        <v>0</v>
      </c>
      <c r="AL204" s="4">
        <v>0</v>
      </c>
      <c r="AM204" s="3">
        <v>0</v>
      </c>
      <c r="AN204" s="3">
        <v>0</v>
      </c>
      <c r="AO204" s="4">
        <v>0</v>
      </c>
      <c r="AP204" s="1" t="s">
        <v>202</v>
      </c>
      <c r="AQ204" s="1">
        <v>4</v>
      </c>
    </row>
    <row r="205" spans="1:43" x14ac:dyDescent="0.2">
      <c r="A205" s="1" t="s">
        <v>273</v>
      </c>
      <c r="B205" s="1" t="s">
        <v>475</v>
      </c>
      <c r="C205" s="1" t="s">
        <v>567</v>
      </c>
      <c r="D205" s="1" t="s">
        <v>712</v>
      </c>
      <c r="E205" s="3">
        <v>52.177777777777777</v>
      </c>
      <c r="F205" s="3">
        <f t="shared" si="11"/>
        <v>177.70388888888888</v>
      </c>
      <c r="G205" s="3">
        <f>SUM(Table39[[#This Row],[RN Hours Contract (W/ Admin, DON)]], Table39[[#This Row],[LPN Contract Hours (w/ Admin)]], Table39[[#This Row],[CNA/NA/Med Aide Contract Hours]])</f>
        <v>0.42777777777777776</v>
      </c>
      <c r="H205" s="4">
        <f>Table39[[#This Row],[Total Contract Hours]]/Table39[[#This Row],[Total Hours Nurse Staffing]]</f>
        <v>2.4072505134946714E-3</v>
      </c>
      <c r="I205" s="3">
        <f>SUM(Table39[[#This Row],[RN Hours]], Table39[[#This Row],[RN Admin Hours]], Table39[[#This Row],[RN DON Hours]])</f>
        <v>25.960999999999999</v>
      </c>
      <c r="J205" s="3">
        <f t="shared" si="9"/>
        <v>0.42777777777777776</v>
      </c>
      <c r="K205" s="4">
        <f>Table39[[#This Row],[RN Hours Contract (W/ Admin, DON)]]/Table39[[#This Row],[RN Hours (w/ Admin, DON)]]</f>
        <v>1.6477708015013973E-2</v>
      </c>
      <c r="L205" s="3">
        <v>14.84988888888889</v>
      </c>
      <c r="M205" s="3">
        <v>0.42777777777777776</v>
      </c>
      <c r="N205" s="4">
        <f>Table39[[#This Row],[RN Hours Contract]]/Table39[[#This Row],[RN Hours]]</f>
        <v>2.8806799901233825E-2</v>
      </c>
      <c r="O205" s="3">
        <v>5.6</v>
      </c>
      <c r="P205" s="3">
        <v>0</v>
      </c>
      <c r="Q205" s="4">
        <f>Table39[[#This Row],[RN Admin Hours Contract]]/Table39[[#This Row],[RN Admin Hours]]</f>
        <v>0</v>
      </c>
      <c r="R205" s="3">
        <v>5.5111111111111111</v>
      </c>
      <c r="S205" s="3">
        <v>0</v>
      </c>
      <c r="T205" s="4">
        <f>Table39[[#This Row],[RN DON Hours Contract]]/Table39[[#This Row],[RN DON Hours]]</f>
        <v>0</v>
      </c>
      <c r="U205" s="3">
        <f>SUM(Table39[[#This Row],[LPN Hours]], Table39[[#This Row],[LPN Admin Hours]])</f>
        <v>51.914222222222222</v>
      </c>
      <c r="V205" s="3">
        <f>Table39[[#This Row],[LPN Hours Contract]]+Table39[[#This Row],[LPN Admin Hours Contract]]</f>
        <v>0</v>
      </c>
      <c r="W205" s="4">
        <f t="shared" si="10"/>
        <v>0</v>
      </c>
      <c r="X205" s="3">
        <v>41.336444444444446</v>
      </c>
      <c r="Y205" s="3">
        <v>0</v>
      </c>
      <c r="Z205" s="4">
        <f>Table39[[#This Row],[LPN Hours Contract]]/Table39[[#This Row],[LPN Hours]]</f>
        <v>0</v>
      </c>
      <c r="AA205" s="3">
        <v>10.577777777777778</v>
      </c>
      <c r="AB205" s="3">
        <v>0</v>
      </c>
      <c r="AC205" s="4">
        <f>Table39[[#This Row],[LPN Admin Hours Contract]]/Table39[[#This Row],[LPN Admin Hours]]</f>
        <v>0</v>
      </c>
      <c r="AD205" s="3">
        <f>SUM(Table39[[#This Row],[CNA Hours]], Table39[[#This Row],[NA in Training Hours]], Table39[[#This Row],[Med Aide/Tech Hours]])</f>
        <v>99.828666666666663</v>
      </c>
      <c r="AE205" s="3">
        <f>SUM(Table39[[#This Row],[CNA Hours Contract]], Table39[[#This Row],[NA in Training Hours Contract]], Table39[[#This Row],[Med Aide/Tech Hours Contract]])</f>
        <v>0</v>
      </c>
      <c r="AF205" s="4">
        <f>Table39[[#This Row],[CNA/NA/Med Aide Contract Hours]]/Table39[[#This Row],[Total CNA, NA in Training, Med Aide/Tech Hours]]</f>
        <v>0</v>
      </c>
      <c r="AG205" s="3">
        <v>97.083333333333329</v>
      </c>
      <c r="AH205" s="3">
        <v>0</v>
      </c>
      <c r="AI205" s="4">
        <f>Table39[[#This Row],[CNA Hours Contract]]/Table39[[#This Row],[CNA Hours]]</f>
        <v>0</v>
      </c>
      <c r="AJ205" s="3">
        <v>2.745333333333333</v>
      </c>
      <c r="AK205" s="3">
        <v>0</v>
      </c>
      <c r="AL205" s="4">
        <f>Table39[[#This Row],[NA in Training Hours Contract]]/Table39[[#This Row],[NA in Training Hours]]</f>
        <v>0</v>
      </c>
      <c r="AM205" s="3">
        <v>0</v>
      </c>
      <c r="AN205" s="3">
        <v>0</v>
      </c>
      <c r="AO205" s="4">
        <v>0</v>
      </c>
      <c r="AP205" s="1" t="s">
        <v>203</v>
      </c>
      <c r="AQ205" s="1">
        <v>4</v>
      </c>
    </row>
    <row r="206" spans="1:43" x14ac:dyDescent="0.2">
      <c r="A206" s="1" t="s">
        <v>273</v>
      </c>
      <c r="B206" s="1" t="s">
        <v>476</v>
      </c>
      <c r="C206" s="1" t="s">
        <v>605</v>
      </c>
      <c r="D206" s="1" t="s">
        <v>764</v>
      </c>
      <c r="E206" s="3">
        <v>52.233333333333334</v>
      </c>
      <c r="F206" s="3">
        <f t="shared" si="11"/>
        <v>324.04166666666669</v>
      </c>
      <c r="G206" s="3">
        <f>SUM(Table39[[#This Row],[RN Hours Contract (W/ Admin, DON)]], Table39[[#This Row],[LPN Contract Hours (w/ Admin)]], Table39[[#This Row],[CNA/NA/Med Aide Contract Hours]])</f>
        <v>241.49166666666667</v>
      </c>
      <c r="H206" s="4">
        <f>Table39[[#This Row],[Total Contract Hours]]/Table39[[#This Row],[Total Hours Nurse Staffing]]</f>
        <v>0.7452488105953452</v>
      </c>
      <c r="I206" s="3">
        <f>SUM(Table39[[#This Row],[RN Hours]], Table39[[#This Row],[RN Admin Hours]], Table39[[#This Row],[RN DON Hours]])</f>
        <v>62.675000000000004</v>
      </c>
      <c r="J206" s="3">
        <f t="shared" si="9"/>
        <v>52.608333333333327</v>
      </c>
      <c r="K206" s="4">
        <f>Table39[[#This Row],[RN Hours Contract (W/ Admin, DON)]]/Table39[[#This Row],[RN Hours (w/ Admin, DON)]]</f>
        <v>0.83938306076319624</v>
      </c>
      <c r="L206" s="3">
        <v>42.030555555555559</v>
      </c>
      <c r="M206" s="3">
        <v>31.963888888888889</v>
      </c>
      <c r="N206" s="4">
        <f>Table39[[#This Row],[RN Hours Contract]]/Table39[[#This Row],[RN Hours]]</f>
        <v>0.760491705769612</v>
      </c>
      <c r="O206" s="3">
        <v>15.816666666666666</v>
      </c>
      <c r="P206" s="3">
        <v>15.816666666666666</v>
      </c>
      <c r="Q206" s="4">
        <f>Table39[[#This Row],[RN Admin Hours Contract]]/Table39[[#This Row],[RN Admin Hours]]</f>
        <v>1</v>
      </c>
      <c r="R206" s="3">
        <v>4.8277777777777775</v>
      </c>
      <c r="S206" s="3">
        <v>4.8277777777777775</v>
      </c>
      <c r="T206" s="4">
        <f>Table39[[#This Row],[RN DON Hours Contract]]/Table39[[#This Row],[RN DON Hours]]</f>
        <v>1</v>
      </c>
      <c r="U206" s="3">
        <f>SUM(Table39[[#This Row],[LPN Hours]], Table39[[#This Row],[LPN Admin Hours]])</f>
        <v>79.777777777777771</v>
      </c>
      <c r="V206" s="3">
        <f>Table39[[#This Row],[LPN Hours Contract]]+Table39[[#This Row],[LPN Admin Hours Contract]]</f>
        <v>49.641666666666666</v>
      </c>
      <c r="W206" s="4">
        <f t="shared" si="10"/>
        <v>0.62224930362116992</v>
      </c>
      <c r="X206" s="3">
        <v>70.136111111111106</v>
      </c>
      <c r="Y206" s="3">
        <v>44.569444444444443</v>
      </c>
      <c r="Z206" s="4">
        <f>Table39[[#This Row],[LPN Hours Contract]]/Table39[[#This Row],[LPN Hours]]</f>
        <v>0.63547071171135494</v>
      </c>
      <c r="AA206" s="3">
        <v>9.6416666666666675</v>
      </c>
      <c r="AB206" s="3">
        <v>5.072222222222222</v>
      </c>
      <c r="AC206" s="4">
        <f>Table39[[#This Row],[LPN Admin Hours Contract]]/Table39[[#This Row],[LPN Admin Hours]]</f>
        <v>0.52607317775857099</v>
      </c>
      <c r="AD206" s="3">
        <f>SUM(Table39[[#This Row],[CNA Hours]], Table39[[#This Row],[NA in Training Hours]], Table39[[#This Row],[Med Aide/Tech Hours]])</f>
        <v>181.5888888888889</v>
      </c>
      <c r="AE206" s="3">
        <f>SUM(Table39[[#This Row],[CNA Hours Contract]], Table39[[#This Row],[NA in Training Hours Contract]], Table39[[#This Row],[Med Aide/Tech Hours Contract]])</f>
        <v>139.24166666666667</v>
      </c>
      <c r="AF206" s="4">
        <f>Table39[[#This Row],[CNA/NA/Med Aide Contract Hours]]/Table39[[#This Row],[Total CNA, NA in Training, Med Aide/Tech Hours]]</f>
        <v>0.76679618185155718</v>
      </c>
      <c r="AG206" s="3">
        <v>136.40833333333333</v>
      </c>
      <c r="AH206" s="3">
        <v>104.46388888888889</v>
      </c>
      <c r="AI206" s="4">
        <f>Table39[[#This Row],[CNA Hours Contract]]/Table39[[#This Row],[CNA Hours]]</f>
        <v>0.76581750056000164</v>
      </c>
      <c r="AJ206" s="3">
        <v>0</v>
      </c>
      <c r="AK206" s="3">
        <v>0</v>
      </c>
      <c r="AL206" s="4">
        <v>0</v>
      </c>
      <c r="AM206" s="3">
        <v>45.180555555555557</v>
      </c>
      <c r="AN206" s="3">
        <v>34.777777777777779</v>
      </c>
      <c r="AO206" s="4">
        <f>Table39[[#This Row],[Med Aide/Tech Hours Contract]]/Table39[[#This Row],[Med Aide/Tech Hours]]</f>
        <v>0.76975099907777433</v>
      </c>
      <c r="AP206" s="1" t="s">
        <v>204</v>
      </c>
      <c r="AQ206" s="1">
        <v>4</v>
      </c>
    </row>
    <row r="207" spans="1:43" x14ac:dyDescent="0.2">
      <c r="A207" s="1" t="s">
        <v>273</v>
      </c>
      <c r="B207" s="1" t="s">
        <v>477</v>
      </c>
      <c r="C207" s="1" t="s">
        <v>676</v>
      </c>
      <c r="D207" s="1" t="s">
        <v>750</v>
      </c>
      <c r="E207" s="3">
        <v>76.599999999999994</v>
      </c>
      <c r="F207" s="3">
        <f t="shared" si="11"/>
        <v>306.63522222222218</v>
      </c>
      <c r="G207" s="3">
        <f>SUM(Table39[[#This Row],[RN Hours Contract (W/ Admin, DON)]], Table39[[#This Row],[LPN Contract Hours (w/ Admin)]], Table39[[#This Row],[CNA/NA/Med Aide Contract Hours]])</f>
        <v>0</v>
      </c>
      <c r="H207" s="4">
        <f>Table39[[#This Row],[Total Contract Hours]]/Table39[[#This Row],[Total Hours Nurse Staffing]]</f>
        <v>0</v>
      </c>
      <c r="I207" s="3">
        <f>SUM(Table39[[#This Row],[RN Hours]], Table39[[#This Row],[RN Admin Hours]], Table39[[#This Row],[RN DON Hours]])</f>
        <v>52.530444444444441</v>
      </c>
      <c r="J207" s="3">
        <f t="shared" si="9"/>
        <v>0</v>
      </c>
      <c r="K207" s="4">
        <f>Table39[[#This Row],[RN Hours Contract (W/ Admin, DON)]]/Table39[[#This Row],[RN Hours (w/ Admin, DON)]]</f>
        <v>0</v>
      </c>
      <c r="L207" s="3">
        <v>29.681444444444445</v>
      </c>
      <c r="M207" s="3">
        <v>0</v>
      </c>
      <c r="N207" s="4">
        <f>Table39[[#This Row],[RN Hours Contract]]/Table39[[#This Row],[RN Hours]]</f>
        <v>0</v>
      </c>
      <c r="O207" s="3">
        <v>17.537888888888887</v>
      </c>
      <c r="P207" s="3">
        <v>0</v>
      </c>
      <c r="Q207" s="4">
        <f>Table39[[#This Row],[RN Admin Hours Contract]]/Table39[[#This Row],[RN Admin Hours]]</f>
        <v>0</v>
      </c>
      <c r="R207" s="3">
        <v>5.3111111111111109</v>
      </c>
      <c r="S207" s="3">
        <v>0</v>
      </c>
      <c r="T207" s="4">
        <f>Table39[[#This Row],[RN DON Hours Contract]]/Table39[[#This Row],[RN DON Hours]]</f>
        <v>0</v>
      </c>
      <c r="U207" s="3">
        <f>SUM(Table39[[#This Row],[LPN Hours]], Table39[[#This Row],[LPN Admin Hours]])</f>
        <v>66.788111111111121</v>
      </c>
      <c r="V207" s="3">
        <f>Table39[[#This Row],[LPN Hours Contract]]+Table39[[#This Row],[LPN Admin Hours Contract]]</f>
        <v>0</v>
      </c>
      <c r="W207" s="4">
        <f t="shared" si="10"/>
        <v>0</v>
      </c>
      <c r="X207" s="3">
        <v>63.096444444444451</v>
      </c>
      <c r="Y207" s="3">
        <v>0</v>
      </c>
      <c r="Z207" s="4">
        <f>Table39[[#This Row],[LPN Hours Contract]]/Table39[[#This Row],[LPN Hours]]</f>
        <v>0</v>
      </c>
      <c r="AA207" s="3">
        <v>3.6916666666666669</v>
      </c>
      <c r="AB207" s="3">
        <v>0</v>
      </c>
      <c r="AC207" s="4">
        <f>Table39[[#This Row],[LPN Admin Hours Contract]]/Table39[[#This Row],[LPN Admin Hours]]</f>
        <v>0</v>
      </c>
      <c r="AD207" s="3">
        <f>SUM(Table39[[#This Row],[CNA Hours]], Table39[[#This Row],[NA in Training Hours]], Table39[[#This Row],[Med Aide/Tech Hours]])</f>
        <v>187.31666666666663</v>
      </c>
      <c r="AE207" s="3">
        <f>SUM(Table39[[#This Row],[CNA Hours Contract]], Table39[[#This Row],[NA in Training Hours Contract]], Table39[[#This Row],[Med Aide/Tech Hours Contract]])</f>
        <v>0</v>
      </c>
      <c r="AF207" s="4">
        <f>Table39[[#This Row],[CNA/NA/Med Aide Contract Hours]]/Table39[[#This Row],[Total CNA, NA in Training, Med Aide/Tech Hours]]</f>
        <v>0</v>
      </c>
      <c r="AG207" s="3">
        <v>163.87099999999998</v>
      </c>
      <c r="AH207" s="3">
        <v>0</v>
      </c>
      <c r="AI207" s="4">
        <f>Table39[[#This Row],[CNA Hours Contract]]/Table39[[#This Row],[CNA Hours]]</f>
        <v>0</v>
      </c>
      <c r="AJ207" s="3">
        <v>23.445666666666657</v>
      </c>
      <c r="AK207" s="3">
        <v>0</v>
      </c>
      <c r="AL207" s="4">
        <f>Table39[[#This Row],[NA in Training Hours Contract]]/Table39[[#This Row],[NA in Training Hours]]</f>
        <v>0</v>
      </c>
      <c r="AM207" s="3">
        <v>0</v>
      </c>
      <c r="AN207" s="3">
        <v>0</v>
      </c>
      <c r="AO207" s="4">
        <v>0</v>
      </c>
      <c r="AP207" s="1" t="s">
        <v>205</v>
      </c>
      <c r="AQ207" s="1">
        <v>4</v>
      </c>
    </row>
    <row r="208" spans="1:43" x14ac:dyDescent="0.2">
      <c r="A208" s="1" t="s">
        <v>273</v>
      </c>
      <c r="B208" s="1" t="s">
        <v>478</v>
      </c>
      <c r="C208" s="1" t="s">
        <v>610</v>
      </c>
      <c r="D208" s="1" t="s">
        <v>745</v>
      </c>
      <c r="E208" s="3">
        <v>76.888888888888886</v>
      </c>
      <c r="F208" s="3">
        <f t="shared" si="11"/>
        <v>296.70699999999999</v>
      </c>
      <c r="G208" s="3">
        <f>SUM(Table39[[#This Row],[RN Hours Contract (W/ Admin, DON)]], Table39[[#This Row],[LPN Contract Hours (w/ Admin)]], Table39[[#This Row],[CNA/NA/Med Aide Contract Hours]])</f>
        <v>72.413555555555547</v>
      </c>
      <c r="H208" s="4">
        <f>Table39[[#This Row],[Total Contract Hours]]/Table39[[#This Row],[Total Hours Nurse Staffing]]</f>
        <v>0.24405745585899744</v>
      </c>
      <c r="I208" s="3">
        <f>SUM(Table39[[#This Row],[RN Hours]], Table39[[#This Row],[RN Admin Hours]], Table39[[#This Row],[RN DON Hours]])</f>
        <v>41.244</v>
      </c>
      <c r="J208" s="3">
        <f t="shared" si="9"/>
        <v>12.704666666666668</v>
      </c>
      <c r="K208" s="4">
        <f>Table39[[#This Row],[RN Hours Contract (W/ Admin, DON)]]/Table39[[#This Row],[RN Hours (w/ Admin, DON)]]</f>
        <v>0.30803672453366959</v>
      </c>
      <c r="L208" s="3">
        <v>31.177888888888891</v>
      </c>
      <c r="M208" s="3">
        <v>9.3335555555555558</v>
      </c>
      <c r="N208" s="4">
        <f>Table39[[#This Row],[RN Hours Contract]]/Table39[[#This Row],[RN Hours]]</f>
        <v>0.29936457817327805</v>
      </c>
      <c r="O208" s="3">
        <v>5.0438888888888895</v>
      </c>
      <c r="P208" s="3">
        <v>3.3711111111111114</v>
      </c>
      <c r="Q208" s="4">
        <f>Table39[[#This Row],[RN Admin Hours Contract]]/Table39[[#This Row],[RN Admin Hours]]</f>
        <v>0.66835554576495204</v>
      </c>
      <c r="R208" s="3">
        <v>5.0222222222222221</v>
      </c>
      <c r="S208" s="3">
        <v>0</v>
      </c>
      <c r="T208" s="4">
        <f>Table39[[#This Row],[RN DON Hours Contract]]/Table39[[#This Row],[RN DON Hours]]</f>
        <v>0</v>
      </c>
      <c r="U208" s="3">
        <f>SUM(Table39[[#This Row],[LPN Hours]], Table39[[#This Row],[LPN Admin Hours]])</f>
        <v>63.882111111111101</v>
      </c>
      <c r="V208" s="3">
        <f>Table39[[#This Row],[LPN Hours Contract]]+Table39[[#This Row],[LPN Admin Hours Contract]]</f>
        <v>12.470222222222221</v>
      </c>
      <c r="W208" s="4">
        <f t="shared" si="10"/>
        <v>0.19520679585138598</v>
      </c>
      <c r="X208" s="3">
        <v>54.124333333333325</v>
      </c>
      <c r="Y208" s="3">
        <v>12.457999999999998</v>
      </c>
      <c r="Z208" s="4">
        <f>Table39[[#This Row],[LPN Hours Contract]]/Table39[[#This Row],[LPN Hours]]</f>
        <v>0.23017373578119515</v>
      </c>
      <c r="AA208" s="3">
        <v>9.7577777777777772</v>
      </c>
      <c r="AB208" s="3">
        <v>1.2222222222222223E-2</v>
      </c>
      <c r="AC208" s="4">
        <f>Table39[[#This Row],[LPN Admin Hours Contract]]/Table39[[#This Row],[LPN Admin Hours]]</f>
        <v>1.2525620587565476E-3</v>
      </c>
      <c r="AD208" s="3">
        <f>SUM(Table39[[#This Row],[CNA Hours]], Table39[[#This Row],[NA in Training Hours]], Table39[[#This Row],[Med Aide/Tech Hours]])</f>
        <v>191.58088888888892</v>
      </c>
      <c r="AE208" s="3">
        <f>SUM(Table39[[#This Row],[CNA Hours Contract]], Table39[[#This Row],[NA in Training Hours Contract]], Table39[[#This Row],[Med Aide/Tech Hours Contract]])</f>
        <v>47.23866666666666</v>
      </c>
      <c r="AF208" s="4">
        <f>Table39[[#This Row],[CNA/NA/Med Aide Contract Hours]]/Table39[[#This Row],[Total CNA, NA in Training, Med Aide/Tech Hours]]</f>
        <v>0.24657295902862028</v>
      </c>
      <c r="AG208" s="3">
        <v>166.98100000000002</v>
      </c>
      <c r="AH208" s="3">
        <v>47.23866666666666</v>
      </c>
      <c r="AI208" s="4">
        <f>Table39[[#This Row],[CNA Hours Contract]]/Table39[[#This Row],[CNA Hours]]</f>
        <v>0.28289845351666748</v>
      </c>
      <c r="AJ208" s="3">
        <v>21.11933333333333</v>
      </c>
      <c r="AK208" s="3">
        <v>0</v>
      </c>
      <c r="AL208" s="4">
        <f>Table39[[#This Row],[NA in Training Hours Contract]]/Table39[[#This Row],[NA in Training Hours]]</f>
        <v>0</v>
      </c>
      <c r="AM208" s="3">
        <v>3.4805555555555547</v>
      </c>
      <c r="AN208" s="3">
        <v>0</v>
      </c>
      <c r="AO208" s="4">
        <f>Table39[[#This Row],[Med Aide/Tech Hours Contract]]/Table39[[#This Row],[Med Aide/Tech Hours]]</f>
        <v>0</v>
      </c>
      <c r="AP208" s="1" t="s">
        <v>206</v>
      </c>
      <c r="AQ208" s="1">
        <v>4</v>
      </c>
    </row>
    <row r="209" spans="1:43" x14ac:dyDescent="0.2">
      <c r="A209" s="1" t="s">
        <v>273</v>
      </c>
      <c r="B209" s="1" t="s">
        <v>479</v>
      </c>
      <c r="C209" s="1" t="s">
        <v>576</v>
      </c>
      <c r="D209" s="1" t="s">
        <v>704</v>
      </c>
      <c r="E209" s="3">
        <v>70.75555555555556</v>
      </c>
      <c r="F209" s="3">
        <f t="shared" si="11"/>
        <v>320.73888888888888</v>
      </c>
      <c r="G209" s="3">
        <f>SUM(Table39[[#This Row],[RN Hours Contract (W/ Admin, DON)]], Table39[[#This Row],[LPN Contract Hours (w/ Admin)]], Table39[[#This Row],[CNA/NA/Med Aide Contract Hours]])</f>
        <v>0</v>
      </c>
      <c r="H209" s="4">
        <f>Table39[[#This Row],[Total Contract Hours]]/Table39[[#This Row],[Total Hours Nurse Staffing]]</f>
        <v>0</v>
      </c>
      <c r="I209" s="3">
        <f>SUM(Table39[[#This Row],[RN Hours]], Table39[[#This Row],[RN Admin Hours]], Table39[[#This Row],[RN DON Hours]])</f>
        <v>38.586111111111116</v>
      </c>
      <c r="J209" s="3">
        <f t="shared" si="9"/>
        <v>0</v>
      </c>
      <c r="K209" s="4">
        <f>Table39[[#This Row],[RN Hours Contract (W/ Admin, DON)]]/Table39[[#This Row],[RN Hours (w/ Admin, DON)]]</f>
        <v>0</v>
      </c>
      <c r="L209" s="3">
        <v>17.422222222222221</v>
      </c>
      <c r="M209" s="3">
        <v>0</v>
      </c>
      <c r="N209" s="4">
        <f>Table39[[#This Row],[RN Hours Contract]]/Table39[[#This Row],[RN Hours]]</f>
        <v>0</v>
      </c>
      <c r="O209" s="3">
        <v>15.652777777777779</v>
      </c>
      <c r="P209" s="3">
        <v>0</v>
      </c>
      <c r="Q209" s="4">
        <f>Table39[[#This Row],[RN Admin Hours Contract]]/Table39[[#This Row],[RN Admin Hours]]</f>
        <v>0</v>
      </c>
      <c r="R209" s="3">
        <v>5.5111111111111111</v>
      </c>
      <c r="S209" s="3">
        <v>0</v>
      </c>
      <c r="T209" s="4">
        <f>Table39[[#This Row],[RN DON Hours Contract]]/Table39[[#This Row],[RN DON Hours]]</f>
        <v>0</v>
      </c>
      <c r="U209" s="3">
        <f>SUM(Table39[[#This Row],[LPN Hours]], Table39[[#This Row],[LPN Admin Hours]])</f>
        <v>104.08055555555555</v>
      </c>
      <c r="V209" s="3">
        <f>Table39[[#This Row],[LPN Hours Contract]]+Table39[[#This Row],[LPN Admin Hours Contract]]</f>
        <v>0</v>
      </c>
      <c r="W209" s="4">
        <f t="shared" si="10"/>
        <v>0</v>
      </c>
      <c r="X209" s="3">
        <v>86.194444444444443</v>
      </c>
      <c r="Y209" s="3">
        <v>0</v>
      </c>
      <c r="Z209" s="4">
        <f>Table39[[#This Row],[LPN Hours Contract]]/Table39[[#This Row],[LPN Hours]]</f>
        <v>0</v>
      </c>
      <c r="AA209" s="3">
        <v>17.886111111111113</v>
      </c>
      <c r="AB209" s="3">
        <v>0</v>
      </c>
      <c r="AC209" s="4">
        <f>Table39[[#This Row],[LPN Admin Hours Contract]]/Table39[[#This Row],[LPN Admin Hours]]</f>
        <v>0</v>
      </c>
      <c r="AD209" s="3">
        <f>SUM(Table39[[#This Row],[CNA Hours]], Table39[[#This Row],[NA in Training Hours]], Table39[[#This Row],[Med Aide/Tech Hours]])</f>
        <v>178.07222222222222</v>
      </c>
      <c r="AE209" s="3">
        <f>SUM(Table39[[#This Row],[CNA Hours Contract]], Table39[[#This Row],[NA in Training Hours Contract]], Table39[[#This Row],[Med Aide/Tech Hours Contract]])</f>
        <v>0</v>
      </c>
      <c r="AF209" s="4">
        <f>Table39[[#This Row],[CNA/NA/Med Aide Contract Hours]]/Table39[[#This Row],[Total CNA, NA in Training, Med Aide/Tech Hours]]</f>
        <v>0</v>
      </c>
      <c r="AG209" s="3">
        <v>178.07222222222222</v>
      </c>
      <c r="AH209" s="3">
        <v>0</v>
      </c>
      <c r="AI209" s="4">
        <f>Table39[[#This Row],[CNA Hours Contract]]/Table39[[#This Row],[CNA Hours]]</f>
        <v>0</v>
      </c>
      <c r="AJ209" s="3">
        <v>0</v>
      </c>
      <c r="AK209" s="3">
        <v>0</v>
      </c>
      <c r="AL209" s="4">
        <v>0</v>
      </c>
      <c r="AM209" s="3">
        <v>0</v>
      </c>
      <c r="AN209" s="3">
        <v>0</v>
      </c>
      <c r="AO209" s="4">
        <v>0</v>
      </c>
      <c r="AP209" s="1" t="s">
        <v>207</v>
      </c>
      <c r="AQ209" s="1">
        <v>4</v>
      </c>
    </row>
    <row r="210" spans="1:43" x14ac:dyDescent="0.2">
      <c r="A210" s="1" t="s">
        <v>273</v>
      </c>
      <c r="B210" s="1" t="s">
        <v>480</v>
      </c>
      <c r="C210" s="1" t="s">
        <v>677</v>
      </c>
      <c r="D210" s="1" t="s">
        <v>724</v>
      </c>
      <c r="E210" s="3">
        <v>54.43333333333333</v>
      </c>
      <c r="F210" s="3">
        <f t="shared" si="11"/>
        <v>205.00344444444445</v>
      </c>
      <c r="G210" s="3">
        <f>SUM(Table39[[#This Row],[RN Hours Contract (W/ Admin, DON)]], Table39[[#This Row],[LPN Contract Hours (w/ Admin)]], Table39[[#This Row],[CNA/NA/Med Aide Contract Hours]])</f>
        <v>0</v>
      </c>
      <c r="H210" s="4">
        <f>Table39[[#This Row],[Total Contract Hours]]/Table39[[#This Row],[Total Hours Nurse Staffing]]</f>
        <v>0</v>
      </c>
      <c r="I210" s="3">
        <f>SUM(Table39[[#This Row],[RN Hours]], Table39[[#This Row],[RN Admin Hours]], Table39[[#This Row],[RN DON Hours]])</f>
        <v>28.717666666666666</v>
      </c>
      <c r="J210" s="3">
        <f t="shared" si="9"/>
        <v>0</v>
      </c>
      <c r="K210" s="4">
        <f>Table39[[#This Row],[RN Hours Contract (W/ Admin, DON)]]/Table39[[#This Row],[RN Hours (w/ Admin, DON)]]</f>
        <v>0</v>
      </c>
      <c r="L210" s="3">
        <v>18.673222222222222</v>
      </c>
      <c r="M210" s="3">
        <v>0</v>
      </c>
      <c r="N210" s="4">
        <f>Table39[[#This Row],[RN Hours Contract]]/Table39[[#This Row],[RN Hours]]</f>
        <v>0</v>
      </c>
      <c r="O210" s="3">
        <v>4.5333333333333332</v>
      </c>
      <c r="P210" s="3">
        <v>0</v>
      </c>
      <c r="Q210" s="4">
        <f>Table39[[#This Row],[RN Admin Hours Contract]]/Table39[[#This Row],[RN Admin Hours]]</f>
        <v>0</v>
      </c>
      <c r="R210" s="3">
        <v>5.5111111111111111</v>
      </c>
      <c r="S210" s="3">
        <v>0</v>
      </c>
      <c r="T210" s="4">
        <f>Table39[[#This Row],[RN DON Hours Contract]]/Table39[[#This Row],[RN DON Hours]]</f>
        <v>0</v>
      </c>
      <c r="U210" s="3">
        <f>SUM(Table39[[#This Row],[LPN Hours]], Table39[[#This Row],[LPN Admin Hours]])</f>
        <v>34.159000000000006</v>
      </c>
      <c r="V210" s="3">
        <f>Table39[[#This Row],[LPN Hours Contract]]+Table39[[#This Row],[LPN Admin Hours Contract]]</f>
        <v>0</v>
      </c>
      <c r="W210" s="4">
        <f t="shared" si="10"/>
        <v>0</v>
      </c>
      <c r="X210" s="3">
        <v>23.390888888888888</v>
      </c>
      <c r="Y210" s="3">
        <v>0</v>
      </c>
      <c r="Z210" s="4">
        <f>Table39[[#This Row],[LPN Hours Contract]]/Table39[[#This Row],[LPN Hours]]</f>
        <v>0</v>
      </c>
      <c r="AA210" s="3">
        <v>10.768111111111114</v>
      </c>
      <c r="AB210" s="3">
        <v>0</v>
      </c>
      <c r="AC210" s="4">
        <f>Table39[[#This Row],[LPN Admin Hours Contract]]/Table39[[#This Row],[LPN Admin Hours]]</f>
        <v>0</v>
      </c>
      <c r="AD210" s="3">
        <f>SUM(Table39[[#This Row],[CNA Hours]], Table39[[#This Row],[NA in Training Hours]], Table39[[#This Row],[Med Aide/Tech Hours]])</f>
        <v>142.12677777777779</v>
      </c>
      <c r="AE210" s="3">
        <f>SUM(Table39[[#This Row],[CNA Hours Contract]], Table39[[#This Row],[NA in Training Hours Contract]], Table39[[#This Row],[Med Aide/Tech Hours Contract]])</f>
        <v>0</v>
      </c>
      <c r="AF210" s="4">
        <f>Table39[[#This Row],[CNA/NA/Med Aide Contract Hours]]/Table39[[#This Row],[Total CNA, NA in Training, Med Aide/Tech Hours]]</f>
        <v>0</v>
      </c>
      <c r="AG210" s="3">
        <v>113.66333333333334</v>
      </c>
      <c r="AH210" s="3">
        <v>0</v>
      </c>
      <c r="AI210" s="4">
        <f>Table39[[#This Row],[CNA Hours Contract]]/Table39[[#This Row],[CNA Hours]]</f>
        <v>0</v>
      </c>
      <c r="AJ210" s="3">
        <v>0</v>
      </c>
      <c r="AK210" s="3">
        <v>0</v>
      </c>
      <c r="AL210" s="4">
        <v>0</v>
      </c>
      <c r="AM210" s="3">
        <v>28.463444444444445</v>
      </c>
      <c r="AN210" s="3">
        <v>0</v>
      </c>
      <c r="AO210" s="4">
        <f>Table39[[#This Row],[Med Aide/Tech Hours Contract]]/Table39[[#This Row],[Med Aide/Tech Hours]]</f>
        <v>0</v>
      </c>
      <c r="AP210" s="1" t="s">
        <v>208</v>
      </c>
      <c r="AQ210" s="1">
        <v>4</v>
      </c>
    </row>
    <row r="211" spans="1:43" x14ac:dyDescent="0.2">
      <c r="A211" s="1" t="s">
        <v>273</v>
      </c>
      <c r="B211" s="1" t="s">
        <v>481</v>
      </c>
      <c r="C211" s="1" t="s">
        <v>678</v>
      </c>
      <c r="D211" s="1" t="s">
        <v>730</v>
      </c>
      <c r="E211" s="3">
        <v>80.400000000000006</v>
      </c>
      <c r="F211" s="3">
        <f t="shared" si="11"/>
        <v>280.28422222222224</v>
      </c>
      <c r="G211" s="3">
        <f>SUM(Table39[[#This Row],[RN Hours Contract (W/ Admin, DON)]], Table39[[#This Row],[LPN Contract Hours (w/ Admin)]], Table39[[#This Row],[CNA/NA/Med Aide Contract Hours]])</f>
        <v>2.2222222222222223E-2</v>
      </c>
      <c r="H211" s="4">
        <f>Table39[[#This Row],[Total Contract Hours]]/Table39[[#This Row],[Total Hours Nurse Staffing]]</f>
        <v>7.9284599204458331E-5</v>
      </c>
      <c r="I211" s="3">
        <f>SUM(Table39[[#This Row],[RN Hours]], Table39[[#This Row],[RN Admin Hours]], Table39[[#This Row],[RN DON Hours]])</f>
        <v>53.735222222222227</v>
      </c>
      <c r="J211" s="3">
        <f t="shared" si="9"/>
        <v>2.2222222222222223E-2</v>
      </c>
      <c r="K211" s="4">
        <f>Table39[[#This Row],[RN Hours Contract (W/ Admin, DON)]]/Table39[[#This Row],[RN Hours (w/ Admin, DON)]]</f>
        <v>4.1355039214915933E-4</v>
      </c>
      <c r="L211" s="3">
        <v>27.123222222222225</v>
      </c>
      <c r="M211" s="3">
        <v>2.2222222222222223E-2</v>
      </c>
      <c r="N211" s="4">
        <f>Table39[[#This Row],[RN Hours Contract]]/Table39[[#This Row],[RN Hours]]</f>
        <v>8.1930612963880881E-4</v>
      </c>
      <c r="O211" s="3">
        <v>20.923111111111112</v>
      </c>
      <c r="P211" s="3">
        <v>0</v>
      </c>
      <c r="Q211" s="4">
        <f>Table39[[#This Row],[RN Admin Hours Contract]]/Table39[[#This Row],[RN Admin Hours]]</f>
        <v>0</v>
      </c>
      <c r="R211" s="3">
        <v>5.6888888888888891</v>
      </c>
      <c r="S211" s="3">
        <v>0</v>
      </c>
      <c r="T211" s="4">
        <f>Table39[[#This Row],[RN DON Hours Contract]]/Table39[[#This Row],[RN DON Hours]]</f>
        <v>0</v>
      </c>
      <c r="U211" s="3">
        <f>SUM(Table39[[#This Row],[LPN Hours]], Table39[[#This Row],[LPN Admin Hours]])</f>
        <v>51.532666666666664</v>
      </c>
      <c r="V211" s="3">
        <f>Table39[[#This Row],[LPN Hours Contract]]+Table39[[#This Row],[LPN Admin Hours Contract]]</f>
        <v>0</v>
      </c>
      <c r="W211" s="4">
        <f t="shared" si="10"/>
        <v>0</v>
      </c>
      <c r="X211" s="3">
        <v>44.072666666666663</v>
      </c>
      <c r="Y211" s="3">
        <v>0</v>
      </c>
      <c r="Z211" s="4">
        <f>Table39[[#This Row],[LPN Hours Contract]]/Table39[[#This Row],[LPN Hours]]</f>
        <v>0</v>
      </c>
      <c r="AA211" s="3">
        <v>7.4600000000000009</v>
      </c>
      <c r="AB211" s="3">
        <v>0</v>
      </c>
      <c r="AC211" s="4">
        <f>Table39[[#This Row],[LPN Admin Hours Contract]]/Table39[[#This Row],[LPN Admin Hours]]</f>
        <v>0</v>
      </c>
      <c r="AD211" s="3">
        <f>SUM(Table39[[#This Row],[CNA Hours]], Table39[[#This Row],[NA in Training Hours]], Table39[[#This Row],[Med Aide/Tech Hours]])</f>
        <v>175.01633333333336</v>
      </c>
      <c r="AE211" s="3">
        <f>SUM(Table39[[#This Row],[CNA Hours Contract]], Table39[[#This Row],[NA in Training Hours Contract]], Table39[[#This Row],[Med Aide/Tech Hours Contract]])</f>
        <v>0</v>
      </c>
      <c r="AF211" s="4">
        <f>Table39[[#This Row],[CNA/NA/Med Aide Contract Hours]]/Table39[[#This Row],[Total CNA, NA in Training, Med Aide/Tech Hours]]</f>
        <v>0</v>
      </c>
      <c r="AG211" s="3">
        <v>121.97866666666667</v>
      </c>
      <c r="AH211" s="3">
        <v>0</v>
      </c>
      <c r="AI211" s="4">
        <f>Table39[[#This Row],[CNA Hours Contract]]/Table39[[#This Row],[CNA Hours]]</f>
        <v>0</v>
      </c>
      <c r="AJ211" s="3">
        <v>20.557000000000013</v>
      </c>
      <c r="AK211" s="3">
        <v>0</v>
      </c>
      <c r="AL211" s="4">
        <f>Table39[[#This Row],[NA in Training Hours Contract]]/Table39[[#This Row],[NA in Training Hours]]</f>
        <v>0</v>
      </c>
      <c r="AM211" s="3">
        <v>32.480666666666671</v>
      </c>
      <c r="AN211" s="3">
        <v>0</v>
      </c>
      <c r="AO211" s="4">
        <f>Table39[[#This Row],[Med Aide/Tech Hours Contract]]/Table39[[#This Row],[Med Aide/Tech Hours]]</f>
        <v>0</v>
      </c>
      <c r="AP211" s="1" t="s">
        <v>209</v>
      </c>
      <c r="AQ211" s="1">
        <v>4</v>
      </c>
    </row>
    <row r="212" spans="1:43" x14ac:dyDescent="0.2">
      <c r="A212" s="1" t="s">
        <v>273</v>
      </c>
      <c r="B212" s="1" t="s">
        <v>482</v>
      </c>
      <c r="C212" s="1" t="s">
        <v>679</v>
      </c>
      <c r="D212" s="1" t="s">
        <v>804</v>
      </c>
      <c r="E212" s="3">
        <v>41.9</v>
      </c>
      <c r="F212" s="3">
        <f t="shared" si="11"/>
        <v>137.56333333333333</v>
      </c>
      <c r="G212" s="3">
        <f>SUM(Table39[[#This Row],[RN Hours Contract (W/ Admin, DON)]], Table39[[#This Row],[LPN Contract Hours (w/ Admin)]], Table39[[#This Row],[CNA/NA/Med Aide Contract Hours]])</f>
        <v>0</v>
      </c>
      <c r="H212" s="4">
        <f>Table39[[#This Row],[Total Contract Hours]]/Table39[[#This Row],[Total Hours Nurse Staffing]]</f>
        <v>0</v>
      </c>
      <c r="I212" s="3">
        <f>SUM(Table39[[#This Row],[RN Hours]], Table39[[#This Row],[RN Admin Hours]], Table39[[#This Row],[RN DON Hours]])</f>
        <v>27.830555555555556</v>
      </c>
      <c r="J212" s="3">
        <f t="shared" si="9"/>
        <v>0</v>
      </c>
      <c r="K212" s="4">
        <f>Table39[[#This Row],[RN Hours Contract (W/ Admin, DON)]]/Table39[[#This Row],[RN Hours (w/ Admin, DON)]]</f>
        <v>0</v>
      </c>
      <c r="L212" s="3">
        <v>13.321555555555555</v>
      </c>
      <c r="M212" s="3">
        <v>0</v>
      </c>
      <c r="N212" s="4">
        <f>Table39[[#This Row],[RN Hours Contract]]/Table39[[#This Row],[RN Hours]]</f>
        <v>0</v>
      </c>
      <c r="O212" s="3">
        <v>8.8034444444444446</v>
      </c>
      <c r="P212" s="3">
        <v>0</v>
      </c>
      <c r="Q212" s="4">
        <f>Table39[[#This Row],[RN Admin Hours Contract]]/Table39[[#This Row],[RN Admin Hours]]</f>
        <v>0</v>
      </c>
      <c r="R212" s="3">
        <v>5.7055555555555557</v>
      </c>
      <c r="S212" s="3">
        <v>0</v>
      </c>
      <c r="T212" s="4">
        <f>Table39[[#This Row],[RN DON Hours Contract]]/Table39[[#This Row],[RN DON Hours]]</f>
        <v>0</v>
      </c>
      <c r="U212" s="3">
        <f>SUM(Table39[[#This Row],[LPN Hours]], Table39[[#This Row],[LPN Admin Hours]])</f>
        <v>35.197222222222223</v>
      </c>
      <c r="V212" s="3">
        <f>Table39[[#This Row],[LPN Hours Contract]]+Table39[[#This Row],[LPN Admin Hours Contract]]</f>
        <v>0</v>
      </c>
      <c r="W212" s="4">
        <f t="shared" si="10"/>
        <v>0</v>
      </c>
      <c r="X212" s="3">
        <v>35.197222222222223</v>
      </c>
      <c r="Y212" s="3">
        <v>0</v>
      </c>
      <c r="Z212" s="4">
        <f>Table39[[#This Row],[LPN Hours Contract]]/Table39[[#This Row],[LPN Hours]]</f>
        <v>0</v>
      </c>
      <c r="AA212" s="3">
        <v>0</v>
      </c>
      <c r="AB212" s="3">
        <v>0</v>
      </c>
      <c r="AC212" s="4">
        <v>0</v>
      </c>
      <c r="AD212" s="3">
        <f>SUM(Table39[[#This Row],[CNA Hours]], Table39[[#This Row],[NA in Training Hours]], Table39[[#This Row],[Med Aide/Tech Hours]])</f>
        <v>74.535555555555547</v>
      </c>
      <c r="AE212" s="3">
        <f>SUM(Table39[[#This Row],[CNA Hours Contract]], Table39[[#This Row],[NA in Training Hours Contract]], Table39[[#This Row],[Med Aide/Tech Hours Contract]])</f>
        <v>0</v>
      </c>
      <c r="AF212" s="4">
        <f>Table39[[#This Row],[CNA/NA/Med Aide Contract Hours]]/Table39[[#This Row],[Total CNA, NA in Training, Med Aide/Tech Hours]]</f>
        <v>0</v>
      </c>
      <c r="AG212" s="3">
        <v>69.594999999999999</v>
      </c>
      <c r="AH212" s="3">
        <v>0</v>
      </c>
      <c r="AI212" s="4">
        <f>Table39[[#This Row],[CNA Hours Contract]]/Table39[[#This Row],[CNA Hours]]</f>
        <v>0</v>
      </c>
      <c r="AJ212" s="3">
        <v>0</v>
      </c>
      <c r="AK212" s="3">
        <v>0</v>
      </c>
      <c r="AL212" s="4">
        <v>0</v>
      </c>
      <c r="AM212" s="3">
        <v>4.9405555555555543</v>
      </c>
      <c r="AN212" s="3">
        <v>0</v>
      </c>
      <c r="AO212" s="4">
        <f>Table39[[#This Row],[Med Aide/Tech Hours Contract]]/Table39[[#This Row],[Med Aide/Tech Hours]]</f>
        <v>0</v>
      </c>
      <c r="AP212" s="1" t="s">
        <v>210</v>
      </c>
      <c r="AQ212" s="1">
        <v>4</v>
      </c>
    </row>
    <row r="213" spans="1:43" x14ac:dyDescent="0.2">
      <c r="A213" s="1" t="s">
        <v>273</v>
      </c>
      <c r="B213" s="1" t="s">
        <v>483</v>
      </c>
      <c r="C213" s="1" t="s">
        <v>632</v>
      </c>
      <c r="D213" s="1" t="s">
        <v>778</v>
      </c>
      <c r="E213" s="3">
        <v>111.45555555555555</v>
      </c>
      <c r="F213" s="3">
        <f t="shared" si="11"/>
        <v>448.0214444444444</v>
      </c>
      <c r="G213" s="3">
        <f>SUM(Table39[[#This Row],[RN Hours Contract (W/ Admin, DON)]], Table39[[#This Row],[LPN Contract Hours (w/ Admin)]], Table39[[#This Row],[CNA/NA/Med Aide Contract Hours]])</f>
        <v>0</v>
      </c>
      <c r="H213" s="4">
        <f>Table39[[#This Row],[Total Contract Hours]]/Table39[[#This Row],[Total Hours Nurse Staffing]]</f>
        <v>0</v>
      </c>
      <c r="I213" s="3">
        <f>SUM(Table39[[#This Row],[RN Hours]], Table39[[#This Row],[RN Admin Hours]], Table39[[#This Row],[RN DON Hours]])</f>
        <v>101.26022222222221</v>
      </c>
      <c r="J213" s="3">
        <f t="shared" si="9"/>
        <v>0</v>
      </c>
      <c r="K213" s="4">
        <f>Table39[[#This Row],[RN Hours Contract (W/ Admin, DON)]]/Table39[[#This Row],[RN Hours (w/ Admin, DON)]]</f>
        <v>0</v>
      </c>
      <c r="L213" s="3">
        <v>60.793666666666667</v>
      </c>
      <c r="M213" s="3">
        <v>0</v>
      </c>
      <c r="N213" s="4">
        <f>Table39[[#This Row],[RN Hours Contract]]/Table39[[#This Row],[RN Hours]]</f>
        <v>0</v>
      </c>
      <c r="O213" s="3">
        <v>34.380444444444443</v>
      </c>
      <c r="P213" s="3">
        <v>0</v>
      </c>
      <c r="Q213" s="4">
        <f>Table39[[#This Row],[RN Admin Hours Contract]]/Table39[[#This Row],[RN Admin Hours]]</f>
        <v>0</v>
      </c>
      <c r="R213" s="3">
        <v>6.0861111111111112</v>
      </c>
      <c r="S213" s="3">
        <v>0</v>
      </c>
      <c r="T213" s="4">
        <f>Table39[[#This Row],[RN DON Hours Contract]]/Table39[[#This Row],[RN DON Hours]]</f>
        <v>0</v>
      </c>
      <c r="U213" s="3">
        <f>SUM(Table39[[#This Row],[LPN Hours]], Table39[[#This Row],[LPN Admin Hours]])</f>
        <v>77.449888888888879</v>
      </c>
      <c r="V213" s="3">
        <f>Table39[[#This Row],[LPN Hours Contract]]+Table39[[#This Row],[LPN Admin Hours Contract]]</f>
        <v>0</v>
      </c>
      <c r="W213" s="4">
        <f t="shared" si="10"/>
        <v>0</v>
      </c>
      <c r="X213" s="3">
        <v>54.18044444444444</v>
      </c>
      <c r="Y213" s="3">
        <v>0</v>
      </c>
      <c r="Z213" s="4">
        <f>Table39[[#This Row],[LPN Hours Contract]]/Table39[[#This Row],[LPN Hours]]</f>
        <v>0</v>
      </c>
      <c r="AA213" s="3">
        <v>23.269444444444439</v>
      </c>
      <c r="AB213" s="3">
        <v>0</v>
      </c>
      <c r="AC213" s="4">
        <f>Table39[[#This Row],[LPN Admin Hours Contract]]/Table39[[#This Row],[LPN Admin Hours]]</f>
        <v>0</v>
      </c>
      <c r="AD213" s="3">
        <f>SUM(Table39[[#This Row],[CNA Hours]], Table39[[#This Row],[NA in Training Hours]], Table39[[#This Row],[Med Aide/Tech Hours]])</f>
        <v>269.31133333333332</v>
      </c>
      <c r="AE213" s="3">
        <f>SUM(Table39[[#This Row],[CNA Hours Contract]], Table39[[#This Row],[NA in Training Hours Contract]], Table39[[#This Row],[Med Aide/Tech Hours Contract]])</f>
        <v>0</v>
      </c>
      <c r="AF213" s="4">
        <f>Table39[[#This Row],[CNA/NA/Med Aide Contract Hours]]/Table39[[#This Row],[Total CNA, NA in Training, Med Aide/Tech Hours]]</f>
        <v>0</v>
      </c>
      <c r="AG213" s="3">
        <v>263.52255555555553</v>
      </c>
      <c r="AH213" s="3">
        <v>0</v>
      </c>
      <c r="AI213" s="4">
        <f>Table39[[#This Row],[CNA Hours Contract]]/Table39[[#This Row],[CNA Hours]]</f>
        <v>0</v>
      </c>
      <c r="AJ213" s="3">
        <v>5.7887777777777778</v>
      </c>
      <c r="AK213" s="3">
        <v>0</v>
      </c>
      <c r="AL213" s="4">
        <f>Table39[[#This Row],[NA in Training Hours Contract]]/Table39[[#This Row],[NA in Training Hours]]</f>
        <v>0</v>
      </c>
      <c r="AM213" s="3">
        <v>0</v>
      </c>
      <c r="AN213" s="3">
        <v>0</v>
      </c>
      <c r="AO213" s="4">
        <v>0</v>
      </c>
      <c r="AP213" s="1" t="s">
        <v>211</v>
      </c>
      <c r="AQ213" s="1">
        <v>4</v>
      </c>
    </row>
    <row r="214" spans="1:43" x14ac:dyDescent="0.2">
      <c r="A214" s="1" t="s">
        <v>273</v>
      </c>
      <c r="B214" s="1" t="s">
        <v>484</v>
      </c>
      <c r="C214" s="1" t="s">
        <v>607</v>
      </c>
      <c r="D214" s="1" t="s">
        <v>700</v>
      </c>
      <c r="E214" s="3">
        <v>55.633333333333333</v>
      </c>
      <c r="F214" s="3">
        <f t="shared" si="11"/>
        <v>242.0841111111111</v>
      </c>
      <c r="G214" s="3">
        <f>SUM(Table39[[#This Row],[RN Hours Contract (W/ Admin, DON)]], Table39[[#This Row],[LPN Contract Hours (w/ Admin)]], Table39[[#This Row],[CNA/NA/Med Aide Contract Hours]])</f>
        <v>0</v>
      </c>
      <c r="H214" s="4">
        <f>Table39[[#This Row],[Total Contract Hours]]/Table39[[#This Row],[Total Hours Nurse Staffing]]</f>
        <v>0</v>
      </c>
      <c r="I214" s="3">
        <f>SUM(Table39[[#This Row],[RN Hours]], Table39[[#This Row],[RN Admin Hours]], Table39[[#This Row],[RN DON Hours]])</f>
        <v>43.039222222222222</v>
      </c>
      <c r="J214" s="3">
        <f t="shared" si="9"/>
        <v>0</v>
      </c>
      <c r="K214" s="4">
        <f>Table39[[#This Row],[RN Hours Contract (W/ Admin, DON)]]/Table39[[#This Row],[RN Hours (w/ Admin, DON)]]</f>
        <v>0</v>
      </c>
      <c r="L214" s="3">
        <v>28.799111111111113</v>
      </c>
      <c r="M214" s="3">
        <v>0</v>
      </c>
      <c r="N214" s="4">
        <f>Table39[[#This Row],[RN Hours Contract]]/Table39[[#This Row],[RN Hours]]</f>
        <v>0</v>
      </c>
      <c r="O214" s="3">
        <v>8.5512222222222203</v>
      </c>
      <c r="P214" s="3">
        <v>0</v>
      </c>
      <c r="Q214" s="4">
        <f>Table39[[#This Row],[RN Admin Hours Contract]]/Table39[[#This Row],[RN Admin Hours]]</f>
        <v>0</v>
      </c>
      <c r="R214" s="3">
        <v>5.6888888888888891</v>
      </c>
      <c r="S214" s="3">
        <v>0</v>
      </c>
      <c r="T214" s="4">
        <f>Table39[[#This Row],[RN DON Hours Contract]]/Table39[[#This Row],[RN DON Hours]]</f>
        <v>0</v>
      </c>
      <c r="U214" s="3">
        <f>SUM(Table39[[#This Row],[LPN Hours]], Table39[[#This Row],[LPN Admin Hours]])</f>
        <v>59.772444444444446</v>
      </c>
      <c r="V214" s="3">
        <f>Table39[[#This Row],[LPN Hours Contract]]+Table39[[#This Row],[LPN Admin Hours Contract]]</f>
        <v>0</v>
      </c>
      <c r="W214" s="4">
        <f t="shared" si="10"/>
        <v>0</v>
      </c>
      <c r="X214" s="3">
        <v>48.643999999999998</v>
      </c>
      <c r="Y214" s="3">
        <v>0</v>
      </c>
      <c r="Z214" s="4">
        <f>Table39[[#This Row],[LPN Hours Contract]]/Table39[[#This Row],[LPN Hours]]</f>
        <v>0</v>
      </c>
      <c r="AA214" s="3">
        <v>11.128444444444447</v>
      </c>
      <c r="AB214" s="3">
        <v>0</v>
      </c>
      <c r="AC214" s="4">
        <f>Table39[[#This Row],[LPN Admin Hours Contract]]/Table39[[#This Row],[LPN Admin Hours]]</f>
        <v>0</v>
      </c>
      <c r="AD214" s="3">
        <f>SUM(Table39[[#This Row],[CNA Hours]], Table39[[#This Row],[NA in Training Hours]], Table39[[#This Row],[Med Aide/Tech Hours]])</f>
        <v>139.27244444444443</v>
      </c>
      <c r="AE214" s="3">
        <f>SUM(Table39[[#This Row],[CNA Hours Contract]], Table39[[#This Row],[NA in Training Hours Contract]], Table39[[#This Row],[Med Aide/Tech Hours Contract]])</f>
        <v>0</v>
      </c>
      <c r="AF214" s="4">
        <f>Table39[[#This Row],[CNA/NA/Med Aide Contract Hours]]/Table39[[#This Row],[Total CNA, NA in Training, Med Aide/Tech Hours]]</f>
        <v>0</v>
      </c>
      <c r="AG214" s="3">
        <v>111.14288888888889</v>
      </c>
      <c r="AH214" s="3">
        <v>0</v>
      </c>
      <c r="AI214" s="4">
        <f>Table39[[#This Row],[CNA Hours Contract]]/Table39[[#This Row],[CNA Hours]]</f>
        <v>0</v>
      </c>
      <c r="AJ214" s="3">
        <v>9.1026666666666678</v>
      </c>
      <c r="AK214" s="3">
        <v>0</v>
      </c>
      <c r="AL214" s="4">
        <f>Table39[[#This Row],[NA in Training Hours Contract]]/Table39[[#This Row],[NA in Training Hours]]</f>
        <v>0</v>
      </c>
      <c r="AM214" s="3">
        <v>19.026888888888887</v>
      </c>
      <c r="AN214" s="3">
        <v>0</v>
      </c>
      <c r="AO214" s="4">
        <f>Table39[[#This Row],[Med Aide/Tech Hours Contract]]/Table39[[#This Row],[Med Aide/Tech Hours]]</f>
        <v>0</v>
      </c>
      <c r="AP214" s="1" t="s">
        <v>212</v>
      </c>
      <c r="AQ214" s="1">
        <v>4</v>
      </c>
    </row>
    <row r="215" spans="1:43" x14ac:dyDescent="0.2">
      <c r="A215" s="1" t="s">
        <v>273</v>
      </c>
      <c r="B215" s="1" t="s">
        <v>485</v>
      </c>
      <c r="C215" s="1" t="s">
        <v>605</v>
      </c>
      <c r="D215" s="1" t="s">
        <v>764</v>
      </c>
      <c r="E215" s="3">
        <v>5.6888888888888891</v>
      </c>
      <c r="F215" s="3">
        <f t="shared" si="11"/>
        <v>64.944444444444443</v>
      </c>
      <c r="G215" s="3">
        <f>SUM(Table39[[#This Row],[RN Hours Contract (W/ Admin, DON)]], Table39[[#This Row],[LPN Contract Hours (w/ Admin)]], Table39[[#This Row],[CNA/NA/Med Aide Contract Hours]])</f>
        <v>0</v>
      </c>
      <c r="H215" s="4">
        <f>Table39[[#This Row],[Total Contract Hours]]/Table39[[#This Row],[Total Hours Nurse Staffing]]</f>
        <v>0</v>
      </c>
      <c r="I215" s="3">
        <f>SUM(Table39[[#This Row],[RN Hours]], Table39[[#This Row],[RN Admin Hours]], Table39[[#This Row],[RN DON Hours]])</f>
        <v>38.85</v>
      </c>
      <c r="J215" s="3">
        <f t="shared" si="9"/>
        <v>0</v>
      </c>
      <c r="K215" s="4">
        <f>Table39[[#This Row],[RN Hours Contract (W/ Admin, DON)]]/Table39[[#This Row],[RN Hours (w/ Admin, DON)]]</f>
        <v>0</v>
      </c>
      <c r="L215" s="3">
        <v>38.85</v>
      </c>
      <c r="M215" s="3">
        <v>0</v>
      </c>
      <c r="N215" s="4">
        <f>Table39[[#This Row],[RN Hours Contract]]/Table39[[#This Row],[RN Hours]]</f>
        <v>0</v>
      </c>
      <c r="O215" s="3">
        <v>0</v>
      </c>
      <c r="P215" s="3">
        <v>0</v>
      </c>
      <c r="Q215" s="4">
        <v>0</v>
      </c>
      <c r="R215" s="3">
        <v>0</v>
      </c>
      <c r="S215" s="3">
        <v>0</v>
      </c>
      <c r="T215" s="4">
        <v>0</v>
      </c>
      <c r="U215" s="3">
        <f>SUM(Table39[[#This Row],[LPN Hours]], Table39[[#This Row],[LPN Admin Hours]])</f>
        <v>12.405555555555555</v>
      </c>
      <c r="V215" s="3">
        <f>Table39[[#This Row],[LPN Hours Contract]]+Table39[[#This Row],[LPN Admin Hours Contract]]</f>
        <v>0</v>
      </c>
      <c r="W215" s="4">
        <f t="shared" si="10"/>
        <v>0</v>
      </c>
      <c r="X215" s="3">
        <v>12.405555555555555</v>
      </c>
      <c r="Y215" s="3">
        <v>0</v>
      </c>
      <c r="Z215" s="4">
        <f>Table39[[#This Row],[LPN Hours Contract]]/Table39[[#This Row],[LPN Hours]]</f>
        <v>0</v>
      </c>
      <c r="AA215" s="3">
        <v>0</v>
      </c>
      <c r="AB215" s="3">
        <v>0</v>
      </c>
      <c r="AC215" s="4">
        <v>0</v>
      </c>
      <c r="AD215" s="3">
        <f>SUM(Table39[[#This Row],[CNA Hours]], Table39[[#This Row],[NA in Training Hours]], Table39[[#This Row],[Med Aide/Tech Hours]])</f>
        <v>13.688888888888888</v>
      </c>
      <c r="AE215" s="3">
        <f>SUM(Table39[[#This Row],[CNA Hours Contract]], Table39[[#This Row],[NA in Training Hours Contract]], Table39[[#This Row],[Med Aide/Tech Hours Contract]])</f>
        <v>0</v>
      </c>
      <c r="AF215" s="4">
        <f>Table39[[#This Row],[CNA/NA/Med Aide Contract Hours]]/Table39[[#This Row],[Total CNA, NA in Training, Med Aide/Tech Hours]]</f>
        <v>0</v>
      </c>
      <c r="AG215" s="3">
        <v>13.688888888888888</v>
      </c>
      <c r="AH215" s="3">
        <v>0</v>
      </c>
      <c r="AI215" s="4">
        <f>Table39[[#This Row],[CNA Hours Contract]]/Table39[[#This Row],[CNA Hours]]</f>
        <v>0</v>
      </c>
      <c r="AJ215" s="3">
        <v>0</v>
      </c>
      <c r="AK215" s="3">
        <v>0</v>
      </c>
      <c r="AL215" s="4">
        <v>0</v>
      </c>
      <c r="AM215" s="3">
        <v>0</v>
      </c>
      <c r="AN215" s="3">
        <v>0</v>
      </c>
      <c r="AO215" s="4">
        <v>0</v>
      </c>
      <c r="AP215" s="1" t="s">
        <v>213</v>
      </c>
      <c r="AQ215" s="1">
        <v>4</v>
      </c>
    </row>
    <row r="216" spans="1:43" x14ac:dyDescent="0.2">
      <c r="A216" s="1" t="s">
        <v>273</v>
      </c>
      <c r="B216" s="1" t="s">
        <v>486</v>
      </c>
      <c r="C216" s="1" t="s">
        <v>544</v>
      </c>
      <c r="D216" s="1" t="s">
        <v>694</v>
      </c>
      <c r="E216" s="3">
        <v>146.38888888888889</v>
      </c>
      <c r="F216" s="3">
        <f t="shared" si="11"/>
        <v>682.5232222222221</v>
      </c>
      <c r="G216" s="3">
        <f>SUM(Table39[[#This Row],[RN Hours Contract (W/ Admin, DON)]], Table39[[#This Row],[LPN Contract Hours (w/ Admin)]], Table39[[#This Row],[CNA/NA/Med Aide Contract Hours]])</f>
        <v>41.801111111111112</v>
      </c>
      <c r="H216" s="4">
        <f>Table39[[#This Row],[Total Contract Hours]]/Table39[[#This Row],[Total Hours Nurse Staffing]]</f>
        <v>6.1244965372769584E-2</v>
      </c>
      <c r="I216" s="3">
        <f>SUM(Table39[[#This Row],[RN Hours]], Table39[[#This Row],[RN Admin Hours]], Table39[[#This Row],[RN DON Hours]])</f>
        <v>74.847222222222214</v>
      </c>
      <c r="J216" s="3">
        <f t="shared" si="9"/>
        <v>2.8166666666666669</v>
      </c>
      <c r="K216" s="4">
        <f>Table39[[#This Row],[RN Hours Contract (W/ Admin, DON)]]/Table39[[#This Row],[RN Hours (w/ Admin, DON)]]</f>
        <v>3.7632213768788281E-2</v>
      </c>
      <c r="L216" s="3">
        <v>45.81388888888889</v>
      </c>
      <c r="M216" s="3">
        <v>2.8166666666666669</v>
      </c>
      <c r="N216" s="4">
        <f>Table39[[#This Row],[RN Hours Contract]]/Table39[[#This Row],[RN Hours]]</f>
        <v>6.1480628145273754E-2</v>
      </c>
      <c r="O216" s="3">
        <v>24.233333333333334</v>
      </c>
      <c r="P216" s="3">
        <v>0</v>
      </c>
      <c r="Q216" s="4">
        <f>Table39[[#This Row],[RN Admin Hours Contract]]/Table39[[#This Row],[RN Admin Hours]]</f>
        <v>0</v>
      </c>
      <c r="R216" s="3">
        <v>4.8</v>
      </c>
      <c r="S216" s="3">
        <v>0</v>
      </c>
      <c r="T216" s="4">
        <f>Table39[[#This Row],[RN DON Hours Contract]]/Table39[[#This Row],[RN DON Hours]]</f>
        <v>0</v>
      </c>
      <c r="U216" s="3">
        <f>SUM(Table39[[#This Row],[LPN Hours]], Table39[[#This Row],[LPN Admin Hours]])</f>
        <v>199.64166666666665</v>
      </c>
      <c r="V216" s="3">
        <f>Table39[[#This Row],[LPN Hours Contract]]+Table39[[#This Row],[LPN Admin Hours Contract]]</f>
        <v>13.552777777777777</v>
      </c>
      <c r="W216" s="4">
        <f t="shared" si="10"/>
        <v>6.7885517107039009E-2</v>
      </c>
      <c r="X216" s="3">
        <v>170.61944444444444</v>
      </c>
      <c r="Y216" s="3">
        <v>13.552777777777777</v>
      </c>
      <c r="Z216" s="4">
        <f>Table39[[#This Row],[LPN Hours Contract]]/Table39[[#This Row],[LPN Hours]]</f>
        <v>7.9432785764290248E-2</v>
      </c>
      <c r="AA216" s="3">
        <v>29.022222222222222</v>
      </c>
      <c r="AB216" s="3">
        <v>0</v>
      </c>
      <c r="AC216" s="4">
        <f>Table39[[#This Row],[LPN Admin Hours Contract]]/Table39[[#This Row],[LPN Admin Hours]]</f>
        <v>0</v>
      </c>
      <c r="AD216" s="3">
        <f>SUM(Table39[[#This Row],[CNA Hours]], Table39[[#This Row],[NA in Training Hours]], Table39[[#This Row],[Med Aide/Tech Hours]])</f>
        <v>408.03433333333328</v>
      </c>
      <c r="AE216" s="3">
        <f>SUM(Table39[[#This Row],[CNA Hours Contract]], Table39[[#This Row],[NA in Training Hours Contract]], Table39[[#This Row],[Med Aide/Tech Hours Contract]])</f>
        <v>25.431666666666665</v>
      </c>
      <c r="AF216" s="4">
        <f>Table39[[#This Row],[CNA/NA/Med Aide Contract Hours]]/Table39[[#This Row],[Total CNA, NA in Training, Med Aide/Tech Hours]]</f>
        <v>6.2327271479605886E-2</v>
      </c>
      <c r="AG216" s="3">
        <v>408.03433333333328</v>
      </c>
      <c r="AH216" s="3">
        <v>25.431666666666665</v>
      </c>
      <c r="AI216" s="4">
        <f>Table39[[#This Row],[CNA Hours Contract]]/Table39[[#This Row],[CNA Hours]]</f>
        <v>6.2327271479605886E-2</v>
      </c>
      <c r="AJ216" s="3">
        <v>0</v>
      </c>
      <c r="AK216" s="3">
        <v>0</v>
      </c>
      <c r="AL216" s="4">
        <v>0</v>
      </c>
      <c r="AM216" s="3">
        <v>0</v>
      </c>
      <c r="AN216" s="3">
        <v>0</v>
      </c>
      <c r="AO216" s="4">
        <v>0</v>
      </c>
      <c r="AP216" s="1" t="s">
        <v>214</v>
      </c>
      <c r="AQ216" s="1">
        <v>4</v>
      </c>
    </row>
    <row r="217" spans="1:43" x14ac:dyDescent="0.2">
      <c r="A217" s="1" t="s">
        <v>273</v>
      </c>
      <c r="B217" s="1" t="s">
        <v>487</v>
      </c>
      <c r="C217" s="1" t="s">
        <v>548</v>
      </c>
      <c r="D217" s="1" t="s">
        <v>805</v>
      </c>
      <c r="E217" s="3">
        <v>98.266666666666666</v>
      </c>
      <c r="F217" s="3">
        <f t="shared" si="11"/>
        <v>374.98288888888885</v>
      </c>
      <c r="G217" s="3">
        <f>SUM(Table39[[#This Row],[RN Hours Contract (W/ Admin, DON)]], Table39[[#This Row],[LPN Contract Hours (w/ Admin)]], Table39[[#This Row],[CNA/NA/Med Aide Contract Hours]])</f>
        <v>3.8611111111111107</v>
      </c>
      <c r="H217" s="4">
        <f>Table39[[#This Row],[Total Contract Hours]]/Table39[[#This Row],[Total Hours Nurse Staffing]]</f>
        <v>1.0296766133921369E-2</v>
      </c>
      <c r="I217" s="3">
        <f>SUM(Table39[[#This Row],[RN Hours]], Table39[[#This Row],[RN Admin Hours]], Table39[[#This Row],[RN DON Hours]])</f>
        <v>58.577666666666673</v>
      </c>
      <c r="J217" s="3">
        <f t="shared" si="9"/>
        <v>1.4444444444444444</v>
      </c>
      <c r="K217" s="4">
        <f>Table39[[#This Row],[RN Hours Contract (W/ Admin, DON)]]/Table39[[#This Row],[RN Hours (w/ Admin, DON)]]</f>
        <v>2.4658620369158512E-2</v>
      </c>
      <c r="L217" s="3">
        <v>24.189444444444447</v>
      </c>
      <c r="M217" s="3">
        <v>1.4444444444444444</v>
      </c>
      <c r="N217" s="4">
        <f>Table39[[#This Row],[RN Hours Contract]]/Table39[[#This Row],[RN Hours]]</f>
        <v>5.9713832939068914E-2</v>
      </c>
      <c r="O217" s="3">
        <v>28.788222222222224</v>
      </c>
      <c r="P217" s="3">
        <v>0</v>
      </c>
      <c r="Q217" s="4">
        <f>Table39[[#This Row],[RN Admin Hours Contract]]/Table39[[#This Row],[RN Admin Hours]]</f>
        <v>0</v>
      </c>
      <c r="R217" s="3">
        <v>5.6</v>
      </c>
      <c r="S217" s="3">
        <v>0</v>
      </c>
      <c r="T217" s="4">
        <f>Table39[[#This Row],[RN DON Hours Contract]]/Table39[[#This Row],[RN DON Hours]]</f>
        <v>0</v>
      </c>
      <c r="U217" s="3">
        <f>SUM(Table39[[#This Row],[LPN Hours]], Table39[[#This Row],[LPN Admin Hours]])</f>
        <v>67.028666666666666</v>
      </c>
      <c r="V217" s="3">
        <f>Table39[[#This Row],[LPN Hours Contract]]+Table39[[#This Row],[LPN Admin Hours Contract]]</f>
        <v>0</v>
      </c>
      <c r="W217" s="4">
        <f t="shared" si="10"/>
        <v>0</v>
      </c>
      <c r="X217" s="3">
        <v>67.028666666666666</v>
      </c>
      <c r="Y217" s="3">
        <v>0</v>
      </c>
      <c r="Z217" s="4">
        <f>Table39[[#This Row],[LPN Hours Contract]]/Table39[[#This Row],[LPN Hours]]</f>
        <v>0</v>
      </c>
      <c r="AA217" s="3">
        <v>0</v>
      </c>
      <c r="AB217" s="3">
        <v>0</v>
      </c>
      <c r="AC217" s="4">
        <v>0</v>
      </c>
      <c r="AD217" s="3">
        <f>SUM(Table39[[#This Row],[CNA Hours]], Table39[[#This Row],[NA in Training Hours]], Table39[[#This Row],[Med Aide/Tech Hours]])</f>
        <v>249.37655555555551</v>
      </c>
      <c r="AE217" s="3">
        <f>SUM(Table39[[#This Row],[CNA Hours Contract]], Table39[[#This Row],[NA in Training Hours Contract]], Table39[[#This Row],[Med Aide/Tech Hours Contract]])</f>
        <v>2.4166666666666665</v>
      </c>
      <c r="AF217" s="4">
        <f>Table39[[#This Row],[CNA/NA/Med Aide Contract Hours]]/Table39[[#This Row],[Total CNA, NA in Training, Med Aide/Tech Hours]]</f>
        <v>9.6908334517768549E-3</v>
      </c>
      <c r="AG217" s="3">
        <v>207.18288888888887</v>
      </c>
      <c r="AH217" s="3">
        <v>2.4166666666666665</v>
      </c>
      <c r="AI217" s="4">
        <f>Table39[[#This Row],[CNA Hours Contract]]/Table39[[#This Row],[CNA Hours]]</f>
        <v>1.1664412440752829E-2</v>
      </c>
      <c r="AJ217" s="3">
        <v>3.8995555555555548</v>
      </c>
      <c r="AK217" s="3">
        <v>0</v>
      </c>
      <c r="AL217" s="4">
        <f>Table39[[#This Row],[NA in Training Hours Contract]]/Table39[[#This Row],[NA in Training Hours]]</f>
        <v>0</v>
      </c>
      <c r="AM217" s="3">
        <v>38.294111111111093</v>
      </c>
      <c r="AN217" s="3">
        <v>0</v>
      </c>
      <c r="AO217" s="4">
        <f>Table39[[#This Row],[Med Aide/Tech Hours Contract]]/Table39[[#This Row],[Med Aide/Tech Hours]]</f>
        <v>0</v>
      </c>
      <c r="AP217" s="1" t="s">
        <v>215</v>
      </c>
      <c r="AQ217" s="1">
        <v>4</v>
      </c>
    </row>
    <row r="218" spans="1:43" x14ac:dyDescent="0.2">
      <c r="A218" s="1" t="s">
        <v>273</v>
      </c>
      <c r="B218" s="1" t="s">
        <v>488</v>
      </c>
      <c r="C218" s="1" t="s">
        <v>545</v>
      </c>
      <c r="D218" s="1" t="s">
        <v>715</v>
      </c>
      <c r="E218" s="3">
        <v>13.477777777777778</v>
      </c>
      <c r="F218" s="3">
        <f t="shared" si="11"/>
        <v>126.86766666666666</v>
      </c>
      <c r="G218" s="3">
        <f>SUM(Table39[[#This Row],[RN Hours Contract (W/ Admin, DON)]], Table39[[#This Row],[LPN Contract Hours (w/ Admin)]], Table39[[#This Row],[CNA/NA/Med Aide Contract Hours]])</f>
        <v>0</v>
      </c>
      <c r="H218" s="4">
        <f>Table39[[#This Row],[Total Contract Hours]]/Table39[[#This Row],[Total Hours Nurse Staffing]]</f>
        <v>0</v>
      </c>
      <c r="I218" s="3">
        <f>SUM(Table39[[#This Row],[RN Hours]], Table39[[#This Row],[RN Admin Hours]], Table39[[#This Row],[RN DON Hours]])</f>
        <v>61.87522222222222</v>
      </c>
      <c r="J218" s="3">
        <f t="shared" si="9"/>
        <v>0</v>
      </c>
      <c r="K218" s="4">
        <f>Table39[[#This Row],[RN Hours Contract (W/ Admin, DON)]]/Table39[[#This Row],[RN Hours (w/ Admin, DON)]]</f>
        <v>0</v>
      </c>
      <c r="L218" s="3">
        <v>38.272111111111109</v>
      </c>
      <c r="M218" s="3">
        <v>0</v>
      </c>
      <c r="N218" s="4">
        <f>Table39[[#This Row],[RN Hours Contract]]/Table39[[#This Row],[RN Hours]]</f>
        <v>0</v>
      </c>
      <c r="O218" s="3">
        <v>23.603111111111108</v>
      </c>
      <c r="P218" s="3">
        <v>0</v>
      </c>
      <c r="Q218" s="4">
        <f>Table39[[#This Row],[RN Admin Hours Contract]]/Table39[[#This Row],[RN Admin Hours]]</f>
        <v>0</v>
      </c>
      <c r="R218" s="3">
        <v>0</v>
      </c>
      <c r="S218" s="3">
        <v>0</v>
      </c>
      <c r="T218" s="4">
        <v>0</v>
      </c>
      <c r="U218" s="3">
        <f>SUM(Table39[[#This Row],[LPN Hours]], Table39[[#This Row],[LPN Admin Hours]])</f>
        <v>16.509444444444444</v>
      </c>
      <c r="V218" s="3">
        <f>Table39[[#This Row],[LPN Hours Contract]]+Table39[[#This Row],[LPN Admin Hours Contract]]</f>
        <v>0</v>
      </c>
      <c r="W218" s="4">
        <f t="shared" si="10"/>
        <v>0</v>
      </c>
      <c r="X218" s="3">
        <v>16.509444444444444</v>
      </c>
      <c r="Y218" s="3">
        <v>0</v>
      </c>
      <c r="Z218" s="4">
        <f>Table39[[#This Row],[LPN Hours Contract]]/Table39[[#This Row],[LPN Hours]]</f>
        <v>0</v>
      </c>
      <c r="AA218" s="3">
        <v>0</v>
      </c>
      <c r="AB218" s="3">
        <v>0</v>
      </c>
      <c r="AC218" s="4">
        <v>0</v>
      </c>
      <c r="AD218" s="3">
        <f>SUM(Table39[[#This Row],[CNA Hours]], Table39[[#This Row],[NA in Training Hours]], Table39[[#This Row],[Med Aide/Tech Hours]])</f>
        <v>48.483000000000004</v>
      </c>
      <c r="AE218" s="3">
        <f>SUM(Table39[[#This Row],[CNA Hours Contract]], Table39[[#This Row],[NA in Training Hours Contract]], Table39[[#This Row],[Med Aide/Tech Hours Contract]])</f>
        <v>0</v>
      </c>
      <c r="AF218" s="4">
        <f>Table39[[#This Row],[CNA/NA/Med Aide Contract Hours]]/Table39[[#This Row],[Total CNA, NA in Training, Med Aide/Tech Hours]]</f>
        <v>0</v>
      </c>
      <c r="AG218" s="3">
        <v>48.483000000000004</v>
      </c>
      <c r="AH218" s="3">
        <v>0</v>
      </c>
      <c r="AI218" s="4">
        <f>Table39[[#This Row],[CNA Hours Contract]]/Table39[[#This Row],[CNA Hours]]</f>
        <v>0</v>
      </c>
      <c r="AJ218" s="3">
        <v>0</v>
      </c>
      <c r="AK218" s="3">
        <v>0</v>
      </c>
      <c r="AL218" s="4">
        <v>0</v>
      </c>
      <c r="AM218" s="3">
        <v>0</v>
      </c>
      <c r="AN218" s="3">
        <v>0</v>
      </c>
      <c r="AO218" s="4">
        <v>0</v>
      </c>
      <c r="AP218" s="1" t="s">
        <v>216</v>
      </c>
      <c r="AQ218" s="1">
        <v>4</v>
      </c>
    </row>
    <row r="219" spans="1:43" x14ac:dyDescent="0.2">
      <c r="A219" s="1" t="s">
        <v>273</v>
      </c>
      <c r="B219" s="1" t="s">
        <v>489</v>
      </c>
      <c r="C219" s="1" t="s">
        <v>604</v>
      </c>
      <c r="D219" s="1" t="s">
        <v>746</v>
      </c>
      <c r="E219" s="3">
        <v>15.688888888888888</v>
      </c>
      <c r="F219" s="3">
        <f t="shared" si="11"/>
        <v>133.25833333333333</v>
      </c>
      <c r="G219" s="3">
        <f>SUM(Table39[[#This Row],[RN Hours Contract (W/ Admin, DON)]], Table39[[#This Row],[LPN Contract Hours (w/ Admin)]], Table39[[#This Row],[CNA/NA/Med Aide Contract Hours]])</f>
        <v>0</v>
      </c>
      <c r="H219" s="4">
        <f>Table39[[#This Row],[Total Contract Hours]]/Table39[[#This Row],[Total Hours Nurse Staffing]]</f>
        <v>0</v>
      </c>
      <c r="I219" s="3">
        <f>SUM(Table39[[#This Row],[RN Hours]], Table39[[#This Row],[RN Admin Hours]], Table39[[#This Row],[RN DON Hours]])</f>
        <v>71.633333333333326</v>
      </c>
      <c r="J219" s="3">
        <f t="shared" si="9"/>
        <v>0</v>
      </c>
      <c r="K219" s="4">
        <f>Table39[[#This Row],[RN Hours Contract (W/ Admin, DON)]]/Table39[[#This Row],[RN Hours (w/ Admin, DON)]]</f>
        <v>0</v>
      </c>
      <c r="L219" s="3">
        <v>55.216666666666669</v>
      </c>
      <c r="M219" s="3">
        <v>0</v>
      </c>
      <c r="N219" s="4">
        <f>Table39[[#This Row],[RN Hours Contract]]/Table39[[#This Row],[RN Hours]]</f>
        <v>0</v>
      </c>
      <c r="O219" s="3">
        <v>11.438888888888888</v>
      </c>
      <c r="P219" s="3">
        <v>0</v>
      </c>
      <c r="Q219" s="4">
        <f>Table39[[#This Row],[RN Admin Hours Contract]]/Table39[[#This Row],[RN Admin Hours]]</f>
        <v>0</v>
      </c>
      <c r="R219" s="3">
        <v>4.9777777777777779</v>
      </c>
      <c r="S219" s="3">
        <v>0</v>
      </c>
      <c r="T219" s="4">
        <f>Table39[[#This Row],[RN DON Hours Contract]]/Table39[[#This Row],[RN DON Hours]]</f>
        <v>0</v>
      </c>
      <c r="U219" s="3">
        <f>SUM(Table39[[#This Row],[LPN Hours]], Table39[[#This Row],[LPN Admin Hours]])</f>
        <v>15.372222222222222</v>
      </c>
      <c r="V219" s="3">
        <f>Table39[[#This Row],[LPN Hours Contract]]+Table39[[#This Row],[LPN Admin Hours Contract]]</f>
        <v>0</v>
      </c>
      <c r="W219" s="4">
        <f t="shared" si="10"/>
        <v>0</v>
      </c>
      <c r="X219" s="3">
        <v>15.372222222222222</v>
      </c>
      <c r="Y219" s="3">
        <v>0</v>
      </c>
      <c r="Z219" s="4">
        <f>Table39[[#This Row],[LPN Hours Contract]]/Table39[[#This Row],[LPN Hours]]</f>
        <v>0</v>
      </c>
      <c r="AA219" s="3">
        <v>0</v>
      </c>
      <c r="AB219" s="3">
        <v>0</v>
      </c>
      <c r="AC219" s="4">
        <v>0</v>
      </c>
      <c r="AD219" s="3">
        <f>SUM(Table39[[#This Row],[CNA Hours]], Table39[[#This Row],[NA in Training Hours]], Table39[[#This Row],[Med Aide/Tech Hours]])</f>
        <v>46.25277777777778</v>
      </c>
      <c r="AE219" s="3">
        <f>SUM(Table39[[#This Row],[CNA Hours Contract]], Table39[[#This Row],[NA in Training Hours Contract]], Table39[[#This Row],[Med Aide/Tech Hours Contract]])</f>
        <v>0</v>
      </c>
      <c r="AF219" s="4">
        <f>Table39[[#This Row],[CNA/NA/Med Aide Contract Hours]]/Table39[[#This Row],[Total CNA, NA in Training, Med Aide/Tech Hours]]</f>
        <v>0</v>
      </c>
      <c r="AG219" s="3">
        <v>46.25277777777778</v>
      </c>
      <c r="AH219" s="3">
        <v>0</v>
      </c>
      <c r="AI219" s="4">
        <f>Table39[[#This Row],[CNA Hours Contract]]/Table39[[#This Row],[CNA Hours]]</f>
        <v>0</v>
      </c>
      <c r="AJ219" s="3">
        <v>0</v>
      </c>
      <c r="AK219" s="3">
        <v>0</v>
      </c>
      <c r="AL219" s="4">
        <v>0</v>
      </c>
      <c r="AM219" s="3">
        <v>0</v>
      </c>
      <c r="AN219" s="3">
        <v>0</v>
      </c>
      <c r="AO219" s="4">
        <v>0</v>
      </c>
      <c r="AP219" s="1" t="s">
        <v>217</v>
      </c>
      <c r="AQ219" s="1">
        <v>4</v>
      </c>
    </row>
    <row r="220" spans="1:43" x14ac:dyDescent="0.2">
      <c r="A220" s="1" t="s">
        <v>273</v>
      </c>
      <c r="B220" s="1" t="s">
        <v>490</v>
      </c>
      <c r="C220" s="1" t="s">
        <v>680</v>
      </c>
      <c r="D220" s="1" t="s">
        <v>728</v>
      </c>
      <c r="E220" s="3">
        <v>36.222222222222221</v>
      </c>
      <c r="F220" s="3">
        <f t="shared" si="11"/>
        <v>114.23344444444444</v>
      </c>
      <c r="G220" s="3">
        <f>SUM(Table39[[#This Row],[RN Hours Contract (W/ Admin, DON)]], Table39[[#This Row],[LPN Contract Hours (w/ Admin)]], Table39[[#This Row],[CNA/NA/Med Aide Contract Hours]])</f>
        <v>0</v>
      </c>
      <c r="H220" s="4">
        <f>Table39[[#This Row],[Total Contract Hours]]/Table39[[#This Row],[Total Hours Nurse Staffing]]</f>
        <v>0</v>
      </c>
      <c r="I220" s="3">
        <f>SUM(Table39[[#This Row],[RN Hours]], Table39[[#This Row],[RN Admin Hours]], Table39[[#This Row],[RN DON Hours]])</f>
        <v>18.892444444444443</v>
      </c>
      <c r="J220" s="3">
        <f t="shared" si="9"/>
        <v>0</v>
      </c>
      <c r="K220" s="4">
        <f>Table39[[#This Row],[RN Hours Contract (W/ Admin, DON)]]/Table39[[#This Row],[RN Hours (w/ Admin, DON)]]</f>
        <v>0</v>
      </c>
      <c r="L220" s="3">
        <v>5.0185555555555554</v>
      </c>
      <c r="M220" s="3">
        <v>0</v>
      </c>
      <c r="N220" s="4">
        <f>Table39[[#This Row],[RN Hours Contract]]/Table39[[#This Row],[RN Hours]]</f>
        <v>0</v>
      </c>
      <c r="O220" s="3">
        <v>8.5627777777777769</v>
      </c>
      <c r="P220" s="3">
        <v>0</v>
      </c>
      <c r="Q220" s="4">
        <f>Table39[[#This Row],[RN Admin Hours Contract]]/Table39[[#This Row],[RN Admin Hours]]</f>
        <v>0</v>
      </c>
      <c r="R220" s="3">
        <v>5.3111111111111109</v>
      </c>
      <c r="S220" s="3">
        <v>0</v>
      </c>
      <c r="T220" s="4">
        <f>Table39[[#This Row],[RN DON Hours Contract]]/Table39[[#This Row],[RN DON Hours]]</f>
        <v>0</v>
      </c>
      <c r="U220" s="3">
        <f>SUM(Table39[[#This Row],[LPN Hours]], Table39[[#This Row],[LPN Admin Hours]])</f>
        <v>26.985333333333333</v>
      </c>
      <c r="V220" s="3">
        <f>Table39[[#This Row],[LPN Hours Contract]]+Table39[[#This Row],[LPN Admin Hours Contract]]</f>
        <v>0</v>
      </c>
      <c r="W220" s="4">
        <f t="shared" si="10"/>
        <v>0</v>
      </c>
      <c r="X220" s="3">
        <v>26.985333333333333</v>
      </c>
      <c r="Y220" s="3">
        <v>0</v>
      </c>
      <c r="Z220" s="4">
        <f>Table39[[#This Row],[LPN Hours Contract]]/Table39[[#This Row],[LPN Hours]]</f>
        <v>0</v>
      </c>
      <c r="AA220" s="3">
        <v>0</v>
      </c>
      <c r="AB220" s="3">
        <v>0</v>
      </c>
      <c r="AC220" s="4">
        <v>0</v>
      </c>
      <c r="AD220" s="3">
        <f>SUM(Table39[[#This Row],[CNA Hours]], Table39[[#This Row],[NA in Training Hours]], Table39[[#This Row],[Med Aide/Tech Hours]])</f>
        <v>68.355666666666664</v>
      </c>
      <c r="AE220" s="3">
        <f>SUM(Table39[[#This Row],[CNA Hours Contract]], Table39[[#This Row],[NA in Training Hours Contract]], Table39[[#This Row],[Med Aide/Tech Hours Contract]])</f>
        <v>0</v>
      </c>
      <c r="AF220" s="4">
        <f>Table39[[#This Row],[CNA/NA/Med Aide Contract Hours]]/Table39[[#This Row],[Total CNA, NA in Training, Med Aide/Tech Hours]]</f>
        <v>0</v>
      </c>
      <c r="AG220" s="3">
        <v>55.988888888888887</v>
      </c>
      <c r="AH220" s="3">
        <v>0</v>
      </c>
      <c r="AI220" s="4">
        <f>Table39[[#This Row],[CNA Hours Contract]]/Table39[[#This Row],[CNA Hours]]</f>
        <v>0</v>
      </c>
      <c r="AJ220" s="3">
        <v>1.359</v>
      </c>
      <c r="AK220" s="3">
        <v>0</v>
      </c>
      <c r="AL220" s="4">
        <f>Table39[[#This Row],[NA in Training Hours Contract]]/Table39[[#This Row],[NA in Training Hours]]</f>
        <v>0</v>
      </c>
      <c r="AM220" s="3">
        <v>11.007777777777774</v>
      </c>
      <c r="AN220" s="3">
        <v>0</v>
      </c>
      <c r="AO220" s="4">
        <f>Table39[[#This Row],[Med Aide/Tech Hours Contract]]/Table39[[#This Row],[Med Aide/Tech Hours]]</f>
        <v>0</v>
      </c>
      <c r="AP220" s="1" t="s">
        <v>218</v>
      </c>
      <c r="AQ220" s="1">
        <v>4</v>
      </c>
    </row>
    <row r="221" spans="1:43" x14ac:dyDescent="0.2">
      <c r="A221" s="1" t="s">
        <v>273</v>
      </c>
      <c r="B221" s="1" t="s">
        <v>491</v>
      </c>
      <c r="C221" s="1" t="s">
        <v>681</v>
      </c>
      <c r="D221" s="1" t="s">
        <v>806</v>
      </c>
      <c r="E221" s="3">
        <v>45.033333333333331</v>
      </c>
      <c r="F221" s="3">
        <f t="shared" si="11"/>
        <v>231.92055555555555</v>
      </c>
      <c r="G221" s="3">
        <f>SUM(Table39[[#This Row],[RN Hours Contract (W/ Admin, DON)]], Table39[[#This Row],[LPN Contract Hours (w/ Admin)]], Table39[[#This Row],[CNA/NA/Med Aide Contract Hours]])</f>
        <v>5.6</v>
      </c>
      <c r="H221" s="4">
        <f>Table39[[#This Row],[Total Contract Hours]]/Table39[[#This Row],[Total Hours Nurse Staffing]]</f>
        <v>2.4146199488809625E-2</v>
      </c>
      <c r="I221" s="3">
        <f>SUM(Table39[[#This Row],[RN Hours]], Table39[[#This Row],[RN Admin Hours]], Table39[[#This Row],[RN DON Hours]])</f>
        <v>36.760888888888893</v>
      </c>
      <c r="J221" s="3">
        <f t="shared" si="9"/>
        <v>5.6</v>
      </c>
      <c r="K221" s="4">
        <f>Table39[[#This Row],[RN Hours Contract (W/ Admin, DON)]]/Table39[[#This Row],[RN Hours (w/ Admin, DON)]]</f>
        <v>0.15233581584292483</v>
      </c>
      <c r="L221" s="3">
        <v>25.56088888888889</v>
      </c>
      <c r="M221" s="3">
        <v>0</v>
      </c>
      <c r="N221" s="4">
        <f>Table39[[#This Row],[RN Hours Contract]]/Table39[[#This Row],[RN Hours]]</f>
        <v>0</v>
      </c>
      <c r="O221" s="3">
        <v>5.6</v>
      </c>
      <c r="P221" s="3">
        <v>5.6</v>
      </c>
      <c r="Q221" s="4">
        <f>Table39[[#This Row],[RN Admin Hours Contract]]/Table39[[#This Row],[RN Admin Hours]]</f>
        <v>1</v>
      </c>
      <c r="R221" s="3">
        <v>5.6</v>
      </c>
      <c r="S221" s="3">
        <v>0</v>
      </c>
      <c r="T221" s="4">
        <f>Table39[[#This Row],[RN DON Hours Contract]]/Table39[[#This Row],[RN DON Hours]]</f>
        <v>0</v>
      </c>
      <c r="U221" s="3">
        <f>SUM(Table39[[#This Row],[LPN Hours]], Table39[[#This Row],[LPN Admin Hours]])</f>
        <v>61.813666666666663</v>
      </c>
      <c r="V221" s="3">
        <f>Table39[[#This Row],[LPN Hours Contract]]+Table39[[#This Row],[LPN Admin Hours Contract]]</f>
        <v>0</v>
      </c>
      <c r="W221" s="4">
        <f t="shared" si="10"/>
        <v>0</v>
      </c>
      <c r="X221" s="3">
        <v>61.813666666666663</v>
      </c>
      <c r="Y221" s="3">
        <v>0</v>
      </c>
      <c r="Z221" s="4">
        <f>Table39[[#This Row],[LPN Hours Contract]]/Table39[[#This Row],[LPN Hours]]</f>
        <v>0</v>
      </c>
      <c r="AA221" s="3">
        <v>0</v>
      </c>
      <c r="AB221" s="3">
        <v>0</v>
      </c>
      <c r="AC221" s="4">
        <v>0</v>
      </c>
      <c r="AD221" s="3">
        <f>SUM(Table39[[#This Row],[CNA Hours]], Table39[[#This Row],[NA in Training Hours]], Table39[[#This Row],[Med Aide/Tech Hours]])</f>
        <v>133.346</v>
      </c>
      <c r="AE221" s="3">
        <f>SUM(Table39[[#This Row],[CNA Hours Contract]], Table39[[#This Row],[NA in Training Hours Contract]], Table39[[#This Row],[Med Aide/Tech Hours Contract]])</f>
        <v>0</v>
      </c>
      <c r="AF221" s="4">
        <f>Table39[[#This Row],[CNA/NA/Med Aide Contract Hours]]/Table39[[#This Row],[Total CNA, NA in Training, Med Aide/Tech Hours]]</f>
        <v>0</v>
      </c>
      <c r="AG221" s="3">
        <v>107.70266666666666</v>
      </c>
      <c r="AH221" s="3">
        <v>0</v>
      </c>
      <c r="AI221" s="4">
        <f>Table39[[#This Row],[CNA Hours Contract]]/Table39[[#This Row],[CNA Hours]]</f>
        <v>0</v>
      </c>
      <c r="AJ221" s="3">
        <v>24.257999999999999</v>
      </c>
      <c r="AK221" s="3">
        <v>0</v>
      </c>
      <c r="AL221" s="4">
        <f>Table39[[#This Row],[NA in Training Hours Contract]]/Table39[[#This Row],[NA in Training Hours]]</f>
        <v>0</v>
      </c>
      <c r="AM221" s="3">
        <v>1.3853333333333333</v>
      </c>
      <c r="AN221" s="3">
        <v>0</v>
      </c>
      <c r="AO221" s="4">
        <f>Table39[[#This Row],[Med Aide/Tech Hours Contract]]/Table39[[#This Row],[Med Aide/Tech Hours]]</f>
        <v>0</v>
      </c>
      <c r="AP221" s="1" t="s">
        <v>219</v>
      </c>
      <c r="AQ221" s="1">
        <v>4</v>
      </c>
    </row>
    <row r="222" spans="1:43" x14ac:dyDescent="0.2">
      <c r="A222" s="1" t="s">
        <v>273</v>
      </c>
      <c r="B222" s="1" t="s">
        <v>492</v>
      </c>
      <c r="C222" s="1" t="s">
        <v>682</v>
      </c>
      <c r="D222" s="1" t="s">
        <v>807</v>
      </c>
      <c r="E222" s="3">
        <v>57.888888888888886</v>
      </c>
      <c r="F222" s="3">
        <f t="shared" si="11"/>
        <v>222.62322222222221</v>
      </c>
      <c r="G222" s="3">
        <f>SUM(Table39[[#This Row],[RN Hours Contract (W/ Admin, DON)]], Table39[[#This Row],[LPN Contract Hours (w/ Admin)]], Table39[[#This Row],[CNA/NA/Med Aide Contract Hours]])</f>
        <v>1.2271111111111113</v>
      </c>
      <c r="H222" s="4">
        <f>Table39[[#This Row],[Total Contract Hours]]/Table39[[#This Row],[Total Hours Nurse Staffing]]</f>
        <v>5.5120534994602252E-3</v>
      </c>
      <c r="I222" s="3">
        <f>SUM(Table39[[#This Row],[RN Hours]], Table39[[#This Row],[RN Admin Hours]], Table39[[#This Row],[RN DON Hours]])</f>
        <v>35.962888888888884</v>
      </c>
      <c r="J222" s="3">
        <f t="shared" si="9"/>
        <v>0</v>
      </c>
      <c r="K222" s="4">
        <f>Table39[[#This Row],[RN Hours Contract (W/ Admin, DON)]]/Table39[[#This Row],[RN Hours (w/ Admin, DON)]]</f>
        <v>0</v>
      </c>
      <c r="L222" s="3">
        <v>14.432666666666668</v>
      </c>
      <c r="M222" s="3">
        <v>0</v>
      </c>
      <c r="N222" s="4">
        <f>Table39[[#This Row],[RN Hours Contract]]/Table39[[#This Row],[RN Hours]]</f>
        <v>0</v>
      </c>
      <c r="O222" s="3">
        <v>16.019111111111105</v>
      </c>
      <c r="P222" s="3">
        <v>0</v>
      </c>
      <c r="Q222" s="4">
        <f>Table39[[#This Row],[RN Admin Hours Contract]]/Table39[[#This Row],[RN Admin Hours]]</f>
        <v>0</v>
      </c>
      <c r="R222" s="3">
        <v>5.5111111111111111</v>
      </c>
      <c r="S222" s="3">
        <v>0</v>
      </c>
      <c r="T222" s="4">
        <f>Table39[[#This Row],[RN DON Hours Contract]]/Table39[[#This Row],[RN DON Hours]]</f>
        <v>0</v>
      </c>
      <c r="U222" s="3">
        <f>SUM(Table39[[#This Row],[LPN Hours]], Table39[[#This Row],[LPN Admin Hours]])</f>
        <v>73.456555555555553</v>
      </c>
      <c r="V222" s="3">
        <f>Table39[[#This Row],[LPN Hours Contract]]+Table39[[#This Row],[LPN Admin Hours Contract]]</f>
        <v>1.2271111111111113</v>
      </c>
      <c r="W222" s="4">
        <f t="shared" si="10"/>
        <v>1.6705263428572297E-2</v>
      </c>
      <c r="X222" s="3">
        <v>69.468444444444444</v>
      </c>
      <c r="Y222" s="3">
        <v>1.2271111111111113</v>
      </c>
      <c r="Z222" s="4">
        <f>Table39[[#This Row],[LPN Hours Contract]]/Table39[[#This Row],[LPN Hours]]</f>
        <v>1.7664295219572117E-2</v>
      </c>
      <c r="AA222" s="3">
        <v>3.9881111111111105</v>
      </c>
      <c r="AB222" s="3">
        <v>0</v>
      </c>
      <c r="AC222" s="4">
        <f>Table39[[#This Row],[LPN Admin Hours Contract]]/Table39[[#This Row],[LPN Admin Hours]]</f>
        <v>0</v>
      </c>
      <c r="AD222" s="3">
        <f>SUM(Table39[[#This Row],[CNA Hours]], Table39[[#This Row],[NA in Training Hours]], Table39[[#This Row],[Med Aide/Tech Hours]])</f>
        <v>113.20377777777777</v>
      </c>
      <c r="AE222" s="3">
        <f>SUM(Table39[[#This Row],[CNA Hours Contract]], Table39[[#This Row],[NA in Training Hours Contract]], Table39[[#This Row],[Med Aide/Tech Hours Contract]])</f>
        <v>0</v>
      </c>
      <c r="AF222" s="4">
        <f>Table39[[#This Row],[CNA/NA/Med Aide Contract Hours]]/Table39[[#This Row],[Total CNA, NA in Training, Med Aide/Tech Hours]]</f>
        <v>0</v>
      </c>
      <c r="AG222" s="3">
        <v>106.68199999999999</v>
      </c>
      <c r="AH222" s="3">
        <v>0</v>
      </c>
      <c r="AI222" s="4">
        <f>Table39[[#This Row],[CNA Hours Contract]]/Table39[[#This Row],[CNA Hours]]</f>
        <v>0</v>
      </c>
      <c r="AJ222" s="3">
        <v>0</v>
      </c>
      <c r="AK222" s="3">
        <v>0</v>
      </c>
      <c r="AL222" s="4">
        <v>0</v>
      </c>
      <c r="AM222" s="3">
        <v>6.5217777777777792</v>
      </c>
      <c r="AN222" s="3">
        <v>0</v>
      </c>
      <c r="AO222" s="4">
        <f>Table39[[#This Row],[Med Aide/Tech Hours Contract]]/Table39[[#This Row],[Med Aide/Tech Hours]]</f>
        <v>0</v>
      </c>
      <c r="AP222" s="1" t="s">
        <v>220</v>
      </c>
      <c r="AQ222" s="1">
        <v>4</v>
      </c>
    </row>
    <row r="223" spans="1:43" x14ac:dyDescent="0.2">
      <c r="A223" s="1" t="s">
        <v>273</v>
      </c>
      <c r="B223" s="1" t="s">
        <v>493</v>
      </c>
      <c r="C223" s="1" t="s">
        <v>609</v>
      </c>
      <c r="D223" s="1" t="s">
        <v>742</v>
      </c>
      <c r="E223" s="3">
        <v>67.277777777777771</v>
      </c>
      <c r="F223" s="3">
        <f t="shared" si="11"/>
        <v>242.26266666666663</v>
      </c>
      <c r="G223" s="3">
        <f>SUM(Table39[[#This Row],[RN Hours Contract (W/ Admin, DON)]], Table39[[#This Row],[LPN Contract Hours (w/ Admin)]], Table39[[#This Row],[CNA/NA/Med Aide Contract Hours]])</f>
        <v>21.838888888888889</v>
      </c>
      <c r="H223" s="4">
        <f>Table39[[#This Row],[Total Contract Hours]]/Table39[[#This Row],[Total Hours Nurse Staffing]]</f>
        <v>9.0145498641511251E-2</v>
      </c>
      <c r="I223" s="3">
        <f>SUM(Table39[[#This Row],[RN Hours]], Table39[[#This Row],[RN Admin Hours]], Table39[[#This Row],[RN DON Hours]])</f>
        <v>31.934111111111111</v>
      </c>
      <c r="J223" s="3">
        <f t="shared" si="9"/>
        <v>5.3888888888888893</v>
      </c>
      <c r="K223" s="4">
        <f>Table39[[#This Row],[RN Hours Contract (W/ Admin, DON)]]/Table39[[#This Row],[RN Hours (w/ Admin, DON)]]</f>
        <v>0.16875023920781332</v>
      </c>
      <c r="L223" s="3">
        <v>18.125777777777778</v>
      </c>
      <c r="M223" s="3">
        <v>5.3888888888888893</v>
      </c>
      <c r="N223" s="4">
        <f>Table39[[#This Row],[RN Hours Contract]]/Table39[[#This Row],[RN Hours]]</f>
        <v>0.29730524973640982</v>
      </c>
      <c r="O223" s="3">
        <v>8.6527777777777786</v>
      </c>
      <c r="P223" s="3">
        <v>0</v>
      </c>
      <c r="Q223" s="4">
        <f>Table39[[#This Row],[RN Admin Hours Contract]]/Table39[[#This Row],[RN Admin Hours]]</f>
        <v>0</v>
      </c>
      <c r="R223" s="3">
        <v>5.1555555555555559</v>
      </c>
      <c r="S223" s="3">
        <v>0</v>
      </c>
      <c r="T223" s="4">
        <f>Table39[[#This Row],[RN DON Hours Contract]]/Table39[[#This Row],[RN DON Hours]]</f>
        <v>0</v>
      </c>
      <c r="U223" s="3">
        <f>SUM(Table39[[#This Row],[LPN Hours]], Table39[[#This Row],[LPN Admin Hours]])</f>
        <v>51.426333333333332</v>
      </c>
      <c r="V223" s="3">
        <f>Table39[[#This Row],[LPN Hours Contract]]+Table39[[#This Row],[LPN Admin Hours Contract]]</f>
        <v>4</v>
      </c>
      <c r="W223" s="4">
        <f t="shared" si="10"/>
        <v>7.7781162698747075E-2</v>
      </c>
      <c r="X223" s="3">
        <v>41.181888888888885</v>
      </c>
      <c r="Y223" s="3">
        <v>4</v>
      </c>
      <c r="Z223" s="4">
        <f>Table39[[#This Row],[LPN Hours Contract]]/Table39[[#This Row],[LPN Hours]]</f>
        <v>9.7130076058245682E-2</v>
      </c>
      <c r="AA223" s="3">
        <v>10.244444444444444</v>
      </c>
      <c r="AB223" s="3">
        <v>0</v>
      </c>
      <c r="AC223" s="4">
        <f>Table39[[#This Row],[LPN Admin Hours Contract]]/Table39[[#This Row],[LPN Admin Hours]]</f>
        <v>0</v>
      </c>
      <c r="AD223" s="3">
        <f>SUM(Table39[[#This Row],[CNA Hours]], Table39[[#This Row],[NA in Training Hours]], Table39[[#This Row],[Med Aide/Tech Hours]])</f>
        <v>158.90222222222221</v>
      </c>
      <c r="AE223" s="3">
        <f>SUM(Table39[[#This Row],[CNA Hours Contract]], Table39[[#This Row],[NA in Training Hours Contract]], Table39[[#This Row],[Med Aide/Tech Hours Contract]])</f>
        <v>12.450000000000001</v>
      </c>
      <c r="AF223" s="4">
        <f>Table39[[#This Row],[CNA/NA/Med Aide Contract Hours]]/Table39[[#This Row],[Total CNA, NA in Training, Med Aide/Tech Hours]]</f>
        <v>7.8350068525718131E-2</v>
      </c>
      <c r="AG223" s="3">
        <v>126.12955555555556</v>
      </c>
      <c r="AH223" s="3">
        <v>12.366666666666667</v>
      </c>
      <c r="AI223" s="4">
        <f>Table39[[#This Row],[CNA Hours Contract]]/Table39[[#This Row],[CNA Hours]]</f>
        <v>9.8047334046298076E-2</v>
      </c>
      <c r="AJ223" s="3">
        <v>18.835555555555555</v>
      </c>
      <c r="AK223" s="3">
        <v>0</v>
      </c>
      <c r="AL223" s="4">
        <f>Table39[[#This Row],[NA in Training Hours Contract]]/Table39[[#This Row],[NA in Training Hours]]</f>
        <v>0</v>
      </c>
      <c r="AM223" s="3">
        <v>13.937111111111113</v>
      </c>
      <c r="AN223" s="3">
        <v>8.3333333333333329E-2</v>
      </c>
      <c r="AO223" s="4">
        <f>Table39[[#This Row],[Med Aide/Tech Hours Contract]]/Table39[[#This Row],[Med Aide/Tech Hours]]</f>
        <v>5.9792400784476289E-3</v>
      </c>
      <c r="AP223" s="1" t="s">
        <v>221</v>
      </c>
      <c r="AQ223" s="1">
        <v>4</v>
      </c>
    </row>
    <row r="224" spans="1:43" x14ac:dyDescent="0.2">
      <c r="A224" s="1" t="s">
        <v>273</v>
      </c>
      <c r="B224" s="1" t="s">
        <v>494</v>
      </c>
      <c r="C224" s="1" t="s">
        <v>619</v>
      </c>
      <c r="D224" s="1" t="s">
        <v>717</v>
      </c>
      <c r="E224" s="3">
        <v>9.5666666666666664</v>
      </c>
      <c r="F224" s="3">
        <f t="shared" si="11"/>
        <v>73.075000000000003</v>
      </c>
      <c r="G224" s="3">
        <f>SUM(Table39[[#This Row],[RN Hours Contract (W/ Admin, DON)]], Table39[[#This Row],[LPN Contract Hours (w/ Admin)]], Table39[[#This Row],[CNA/NA/Med Aide Contract Hours]])</f>
        <v>0.53333333333333333</v>
      </c>
      <c r="H224" s="4">
        <f>Table39[[#This Row],[Total Contract Hours]]/Table39[[#This Row],[Total Hours Nurse Staffing]]</f>
        <v>7.2984376781845134E-3</v>
      </c>
      <c r="I224" s="3">
        <f>SUM(Table39[[#This Row],[RN Hours]], Table39[[#This Row],[RN Admin Hours]], Table39[[#This Row],[RN DON Hours]])</f>
        <v>52.722222222222221</v>
      </c>
      <c r="J224" s="3">
        <f t="shared" si="9"/>
        <v>0.53333333333333333</v>
      </c>
      <c r="K224" s="4">
        <f>Table39[[#This Row],[RN Hours Contract (W/ Admin, DON)]]/Table39[[#This Row],[RN Hours (w/ Admin, DON)]]</f>
        <v>1.0115911485774499E-2</v>
      </c>
      <c r="L224" s="3">
        <v>23.369444444444444</v>
      </c>
      <c r="M224" s="3">
        <v>0.53333333333333333</v>
      </c>
      <c r="N224" s="4">
        <f>Table39[[#This Row],[RN Hours Contract]]/Table39[[#This Row],[RN Hours]]</f>
        <v>2.2821823368596221E-2</v>
      </c>
      <c r="O224" s="3">
        <v>24.108333333333334</v>
      </c>
      <c r="P224" s="3">
        <v>0</v>
      </c>
      <c r="Q224" s="4">
        <f>Table39[[#This Row],[RN Admin Hours Contract]]/Table39[[#This Row],[RN Admin Hours]]</f>
        <v>0</v>
      </c>
      <c r="R224" s="3">
        <v>5.2444444444444445</v>
      </c>
      <c r="S224" s="3">
        <v>0</v>
      </c>
      <c r="T224" s="4">
        <f>Table39[[#This Row],[RN DON Hours Contract]]/Table39[[#This Row],[RN DON Hours]]</f>
        <v>0</v>
      </c>
      <c r="U224" s="3">
        <f>SUM(Table39[[#This Row],[LPN Hours]], Table39[[#This Row],[LPN Admin Hours]])</f>
        <v>6.6277777777777782</v>
      </c>
      <c r="V224" s="3">
        <f>Table39[[#This Row],[LPN Hours Contract]]+Table39[[#This Row],[LPN Admin Hours Contract]]</f>
        <v>0</v>
      </c>
      <c r="W224" s="4">
        <f t="shared" si="10"/>
        <v>0</v>
      </c>
      <c r="X224" s="3">
        <v>6.6277777777777782</v>
      </c>
      <c r="Y224" s="3">
        <v>0</v>
      </c>
      <c r="Z224" s="4">
        <f>Table39[[#This Row],[LPN Hours Contract]]/Table39[[#This Row],[LPN Hours]]</f>
        <v>0</v>
      </c>
      <c r="AA224" s="3">
        <v>0</v>
      </c>
      <c r="AB224" s="3">
        <v>0</v>
      </c>
      <c r="AC224" s="4">
        <v>0</v>
      </c>
      <c r="AD224" s="3">
        <f>SUM(Table39[[#This Row],[CNA Hours]], Table39[[#This Row],[NA in Training Hours]], Table39[[#This Row],[Med Aide/Tech Hours]])</f>
        <v>13.725</v>
      </c>
      <c r="AE224" s="3">
        <f>SUM(Table39[[#This Row],[CNA Hours Contract]], Table39[[#This Row],[NA in Training Hours Contract]], Table39[[#This Row],[Med Aide/Tech Hours Contract]])</f>
        <v>0</v>
      </c>
      <c r="AF224" s="4">
        <f>Table39[[#This Row],[CNA/NA/Med Aide Contract Hours]]/Table39[[#This Row],[Total CNA, NA in Training, Med Aide/Tech Hours]]</f>
        <v>0</v>
      </c>
      <c r="AG224" s="3">
        <v>13.725</v>
      </c>
      <c r="AH224" s="3">
        <v>0</v>
      </c>
      <c r="AI224" s="4">
        <f>Table39[[#This Row],[CNA Hours Contract]]/Table39[[#This Row],[CNA Hours]]</f>
        <v>0</v>
      </c>
      <c r="AJ224" s="3">
        <v>0</v>
      </c>
      <c r="AK224" s="3">
        <v>0</v>
      </c>
      <c r="AL224" s="4">
        <v>0</v>
      </c>
      <c r="AM224" s="3">
        <v>0</v>
      </c>
      <c r="AN224" s="3">
        <v>0</v>
      </c>
      <c r="AO224" s="4">
        <v>0</v>
      </c>
      <c r="AP224" s="1" t="s">
        <v>222</v>
      </c>
      <c r="AQ224" s="1">
        <v>4</v>
      </c>
    </row>
    <row r="225" spans="1:43" x14ac:dyDescent="0.2">
      <c r="A225" s="1" t="s">
        <v>273</v>
      </c>
      <c r="B225" s="1" t="s">
        <v>495</v>
      </c>
      <c r="C225" s="1" t="s">
        <v>588</v>
      </c>
      <c r="D225" s="1" t="s">
        <v>808</v>
      </c>
      <c r="E225" s="3">
        <v>65.822222222222223</v>
      </c>
      <c r="F225" s="3">
        <f t="shared" si="11"/>
        <v>274.76133333333331</v>
      </c>
      <c r="G225" s="3">
        <f>SUM(Table39[[#This Row],[RN Hours Contract (W/ Admin, DON)]], Table39[[#This Row],[LPN Contract Hours (w/ Admin)]], Table39[[#This Row],[CNA/NA/Med Aide Contract Hours]])</f>
        <v>0</v>
      </c>
      <c r="H225" s="4">
        <f>Table39[[#This Row],[Total Contract Hours]]/Table39[[#This Row],[Total Hours Nurse Staffing]]</f>
        <v>0</v>
      </c>
      <c r="I225" s="3">
        <f>SUM(Table39[[#This Row],[RN Hours]], Table39[[#This Row],[RN Admin Hours]], Table39[[#This Row],[RN DON Hours]])</f>
        <v>47.975666666666662</v>
      </c>
      <c r="J225" s="3">
        <f t="shared" si="9"/>
        <v>0</v>
      </c>
      <c r="K225" s="4">
        <f>Table39[[#This Row],[RN Hours Contract (W/ Admin, DON)]]/Table39[[#This Row],[RN Hours (w/ Admin, DON)]]</f>
        <v>0</v>
      </c>
      <c r="L225" s="3">
        <v>20.211777777777776</v>
      </c>
      <c r="M225" s="3">
        <v>0</v>
      </c>
      <c r="N225" s="4">
        <f>Table39[[#This Row],[RN Hours Contract]]/Table39[[#This Row],[RN Hours]]</f>
        <v>0</v>
      </c>
      <c r="O225" s="3">
        <v>22.074999999999999</v>
      </c>
      <c r="P225" s="3">
        <v>0</v>
      </c>
      <c r="Q225" s="4">
        <f>Table39[[#This Row],[RN Admin Hours Contract]]/Table39[[#This Row],[RN Admin Hours]]</f>
        <v>0</v>
      </c>
      <c r="R225" s="3">
        <v>5.6888888888888891</v>
      </c>
      <c r="S225" s="3">
        <v>0</v>
      </c>
      <c r="T225" s="4">
        <f>Table39[[#This Row],[RN DON Hours Contract]]/Table39[[#This Row],[RN DON Hours]]</f>
        <v>0</v>
      </c>
      <c r="U225" s="3">
        <f>SUM(Table39[[#This Row],[LPN Hours]], Table39[[#This Row],[LPN Admin Hours]])</f>
        <v>62.219222222222221</v>
      </c>
      <c r="V225" s="3">
        <f>Table39[[#This Row],[LPN Hours Contract]]+Table39[[#This Row],[LPN Admin Hours Contract]]</f>
        <v>0</v>
      </c>
      <c r="W225" s="4">
        <f t="shared" si="10"/>
        <v>0</v>
      </c>
      <c r="X225" s="3">
        <v>51.577444444444446</v>
      </c>
      <c r="Y225" s="3">
        <v>0</v>
      </c>
      <c r="Z225" s="4">
        <f>Table39[[#This Row],[LPN Hours Contract]]/Table39[[#This Row],[LPN Hours]]</f>
        <v>0</v>
      </c>
      <c r="AA225" s="3">
        <v>10.641777777777776</v>
      </c>
      <c r="AB225" s="3">
        <v>0</v>
      </c>
      <c r="AC225" s="4">
        <f>Table39[[#This Row],[LPN Admin Hours Contract]]/Table39[[#This Row],[LPN Admin Hours]]</f>
        <v>0</v>
      </c>
      <c r="AD225" s="3">
        <f>SUM(Table39[[#This Row],[CNA Hours]], Table39[[#This Row],[NA in Training Hours]], Table39[[#This Row],[Med Aide/Tech Hours]])</f>
        <v>164.56644444444444</v>
      </c>
      <c r="AE225" s="3">
        <f>SUM(Table39[[#This Row],[CNA Hours Contract]], Table39[[#This Row],[NA in Training Hours Contract]], Table39[[#This Row],[Med Aide/Tech Hours Contract]])</f>
        <v>0</v>
      </c>
      <c r="AF225" s="4">
        <f>Table39[[#This Row],[CNA/NA/Med Aide Contract Hours]]/Table39[[#This Row],[Total CNA, NA in Training, Med Aide/Tech Hours]]</f>
        <v>0</v>
      </c>
      <c r="AG225" s="3">
        <v>118.01011111111112</v>
      </c>
      <c r="AH225" s="3">
        <v>0</v>
      </c>
      <c r="AI225" s="4">
        <f>Table39[[#This Row],[CNA Hours Contract]]/Table39[[#This Row],[CNA Hours]]</f>
        <v>0</v>
      </c>
      <c r="AJ225" s="3">
        <v>44.990444444444449</v>
      </c>
      <c r="AK225" s="3">
        <v>0</v>
      </c>
      <c r="AL225" s="4">
        <f>Table39[[#This Row],[NA in Training Hours Contract]]/Table39[[#This Row],[NA in Training Hours]]</f>
        <v>0</v>
      </c>
      <c r="AM225" s="3">
        <v>1.5658888888888889</v>
      </c>
      <c r="AN225" s="3">
        <v>0</v>
      </c>
      <c r="AO225" s="4">
        <f>Table39[[#This Row],[Med Aide/Tech Hours Contract]]/Table39[[#This Row],[Med Aide/Tech Hours]]</f>
        <v>0</v>
      </c>
      <c r="AP225" s="1" t="s">
        <v>223</v>
      </c>
      <c r="AQ225" s="1">
        <v>4</v>
      </c>
    </row>
    <row r="226" spans="1:43" x14ac:dyDescent="0.2">
      <c r="A226" s="1" t="s">
        <v>273</v>
      </c>
      <c r="B226" s="1" t="s">
        <v>496</v>
      </c>
      <c r="C226" s="1" t="s">
        <v>576</v>
      </c>
      <c r="D226" s="1" t="s">
        <v>704</v>
      </c>
      <c r="E226" s="3">
        <v>49.555555555555557</v>
      </c>
      <c r="F226" s="3">
        <f t="shared" si="11"/>
        <v>200.08622222222223</v>
      </c>
      <c r="G226" s="3">
        <f>SUM(Table39[[#This Row],[RN Hours Contract (W/ Admin, DON)]], Table39[[#This Row],[LPN Contract Hours (w/ Admin)]], Table39[[#This Row],[CNA/NA/Med Aide Contract Hours]])</f>
        <v>62.608555555555533</v>
      </c>
      <c r="H226" s="4">
        <f>Table39[[#This Row],[Total Contract Hours]]/Table39[[#This Row],[Total Hours Nurse Staffing]]</f>
        <v>0.31290787971407868</v>
      </c>
      <c r="I226" s="3">
        <f>SUM(Table39[[#This Row],[RN Hours]], Table39[[#This Row],[RN Admin Hours]], Table39[[#This Row],[RN DON Hours]])</f>
        <v>45.762</v>
      </c>
      <c r="J226" s="3">
        <f t="shared" si="9"/>
        <v>1.3652222222222221</v>
      </c>
      <c r="K226" s="4">
        <f>Table39[[#This Row],[RN Hours Contract (W/ Admin, DON)]]/Table39[[#This Row],[RN Hours (w/ Admin, DON)]]</f>
        <v>2.9833097815266423E-2</v>
      </c>
      <c r="L226" s="3">
        <v>33.367333333333335</v>
      </c>
      <c r="M226" s="3">
        <v>1.3652222222222221</v>
      </c>
      <c r="N226" s="4">
        <f>Table39[[#This Row],[RN Hours Contract]]/Table39[[#This Row],[RN Hours]]</f>
        <v>4.0914933434563407E-2</v>
      </c>
      <c r="O226" s="3">
        <v>6.7946666666666653</v>
      </c>
      <c r="P226" s="3">
        <v>0</v>
      </c>
      <c r="Q226" s="4">
        <f>Table39[[#This Row],[RN Admin Hours Contract]]/Table39[[#This Row],[RN Admin Hours]]</f>
        <v>0</v>
      </c>
      <c r="R226" s="3">
        <v>5.6</v>
      </c>
      <c r="S226" s="3">
        <v>0</v>
      </c>
      <c r="T226" s="4">
        <f>Table39[[#This Row],[RN DON Hours Contract]]/Table39[[#This Row],[RN DON Hours]]</f>
        <v>0</v>
      </c>
      <c r="U226" s="3">
        <f>SUM(Table39[[#This Row],[LPN Hours]], Table39[[#This Row],[LPN Admin Hours]])</f>
        <v>49.285777777777781</v>
      </c>
      <c r="V226" s="3">
        <f>Table39[[#This Row],[LPN Hours Contract]]+Table39[[#This Row],[LPN Admin Hours Contract]]</f>
        <v>30.439555555555543</v>
      </c>
      <c r="W226" s="4">
        <f t="shared" si="10"/>
        <v>0.61761337505523317</v>
      </c>
      <c r="X226" s="3">
        <v>49.263555555555556</v>
      </c>
      <c r="Y226" s="3">
        <v>30.439555555555543</v>
      </c>
      <c r="Z226" s="4">
        <f>Table39[[#This Row],[LPN Hours Contract]]/Table39[[#This Row],[LPN Hours]]</f>
        <v>0.61789197333164902</v>
      </c>
      <c r="AA226" s="3">
        <v>2.2222222222222223E-2</v>
      </c>
      <c r="AB226" s="3">
        <v>0</v>
      </c>
      <c r="AC226" s="4">
        <f>Table39[[#This Row],[LPN Admin Hours Contract]]/Table39[[#This Row],[LPN Admin Hours]]</f>
        <v>0</v>
      </c>
      <c r="AD226" s="3">
        <f>SUM(Table39[[#This Row],[CNA Hours]], Table39[[#This Row],[NA in Training Hours]], Table39[[#This Row],[Med Aide/Tech Hours]])</f>
        <v>105.03844444444445</v>
      </c>
      <c r="AE226" s="3">
        <f>SUM(Table39[[#This Row],[CNA Hours Contract]], Table39[[#This Row],[NA in Training Hours Contract]], Table39[[#This Row],[Med Aide/Tech Hours Contract]])</f>
        <v>30.803777777777768</v>
      </c>
      <c r="AF226" s="4">
        <f>Table39[[#This Row],[CNA/NA/Med Aide Contract Hours]]/Table39[[#This Row],[Total CNA, NA in Training, Med Aide/Tech Hours]]</f>
        <v>0.29326193795710764</v>
      </c>
      <c r="AG226" s="3">
        <v>102.72422222222222</v>
      </c>
      <c r="AH226" s="3">
        <v>30.803777777777768</v>
      </c>
      <c r="AI226" s="4">
        <f>Table39[[#This Row],[CNA Hours Contract]]/Table39[[#This Row],[CNA Hours]]</f>
        <v>0.29986868833273111</v>
      </c>
      <c r="AJ226" s="3">
        <v>2.3142222222222224</v>
      </c>
      <c r="AK226" s="3">
        <v>0</v>
      </c>
      <c r="AL226" s="4">
        <f>Table39[[#This Row],[NA in Training Hours Contract]]/Table39[[#This Row],[NA in Training Hours]]</f>
        <v>0</v>
      </c>
      <c r="AM226" s="3">
        <v>0</v>
      </c>
      <c r="AN226" s="3">
        <v>0</v>
      </c>
      <c r="AO226" s="4">
        <v>0</v>
      </c>
      <c r="AP226" s="1" t="s">
        <v>224</v>
      </c>
      <c r="AQ226" s="1">
        <v>4</v>
      </c>
    </row>
    <row r="227" spans="1:43" x14ac:dyDescent="0.2">
      <c r="A227" s="1" t="s">
        <v>273</v>
      </c>
      <c r="B227" s="1" t="s">
        <v>497</v>
      </c>
      <c r="C227" s="1" t="s">
        <v>664</v>
      </c>
      <c r="D227" s="1" t="s">
        <v>752</v>
      </c>
      <c r="E227" s="3">
        <v>27.855555555555554</v>
      </c>
      <c r="F227" s="3">
        <f t="shared" si="11"/>
        <v>162.17466666666667</v>
      </c>
      <c r="G227" s="3">
        <f>SUM(Table39[[#This Row],[RN Hours Contract (W/ Admin, DON)]], Table39[[#This Row],[LPN Contract Hours (w/ Admin)]], Table39[[#This Row],[CNA/NA/Med Aide Contract Hours]])</f>
        <v>0.69722222222222219</v>
      </c>
      <c r="H227" s="4">
        <f>Table39[[#This Row],[Total Contract Hours]]/Table39[[#This Row],[Total Hours Nurse Staffing]]</f>
        <v>4.2992055205224545E-3</v>
      </c>
      <c r="I227" s="3">
        <f>SUM(Table39[[#This Row],[RN Hours]], Table39[[#This Row],[RN Admin Hours]], Table39[[#This Row],[RN DON Hours]])</f>
        <v>27.446333333333335</v>
      </c>
      <c r="J227" s="3">
        <f t="shared" si="9"/>
        <v>0.69722222222222219</v>
      </c>
      <c r="K227" s="4">
        <f>Table39[[#This Row],[RN Hours Contract (W/ Admin, DON)]]/Table39[[#This Row],[RN Hours (w/ Admin, DON)]]</f>
        <v>2.5403109907415275E-2</v>
      </c>
      <c r="L227" s="3">
        <v>14.808666666666666</v>
      </c>
      <c r="M227" s="3">
        <v>0</v>
      </c>
      <c r="N227" s="4">
        <f>Table39[[#This Row],[RN Hours Contract]]/Table39[[#This Row],[RN Hours]]</f>
        <v>0</v>
      </c>
      <c r="O227" s="3">
        <v>7.0376666666666674</v>
      </c>
      <c r="P227" s="3">
        <v>0.69722222222222219</v>
      </c>
      <c r="Q227" s="4">
        <f>Table39[[#This Row],[RN Admin Hours Contract]]/Table39[[#This Row],[RN Admin Hours]]</f>
        <v>9.9070083203081818E-2</v>
      </c>
      <c r="R227" s="3">
        <v>5.6</v>
      </c>
      <c r="S227" s="3">
        <v>0</v>
      </c>
      <c r="T227" s="4">
        <f>Table39[[#This Row],[RN DON Hours Contract]]/Table39[[#This Row],[RN DON Hours]]</f>
        <v>0</v>
      </c>
      <c r="U227" s="3">
        <f>SUM(Table39[[#This Row],[LPN Hours]], Table39[[#This Row],[LPN Admin Hours]])</f>
        <v>38.392222222222223</v>
      </c>
      <c r="V227" s="3">
        <f>Table39[[#This Row],[LPN Hours Contract]]+Table39[[#This Row],[LPN Admin Hours Contract]]</f>
        <v>0</v>
      </c>
      <c r="W227" s="4">
        <f t="shared" si="10"/>
        <v>0</v>
      </c>
      <c r="X227" s="3">
        <v>32.463222222222221</v>
      </c>
      <c r="Y227" s="3">
        <v>0</v>
      </c>
      <c r="Z227" s="4">
        <f>Table39[[#This Row],[LPN Hours Contract]]/Table39[[#This Row],[LPN Hours]]</f>
        <v>0</v>
      </c>
      <c r="AA227" s="3">
        <v>5.9290000000000003</v>
      </c>
      <c r="AB227" s="3">
        <v>0</v>
      </c>
      <c r="AC227" s="4">
        <f>Table39[[#This Row],[LPN Admin Hours Contract]]/Table39[[#This Row],[LPN Admin Hours]]</f>
        <v>0</v>
      </c>
      <c r="AD227" s="3">
        <f>SUM(Table39[[#This Row],[CNA Hours]], Table39[[#This Row],[NA in Training Hours]], Table39[[#This Row],[Med Aide/Tech Hours]])</f>
        <v>96.336111111111123</v>
      </c>
      <c r="AE227" s="3">
        <f>SUM(Table39[[#This Row],[CNA Hours Contract]], Table39[[#This Row],[NA in Training Hours Contract]], Table39[[#This Row],[Med Aide/Tech Hours Contract]])</f>
        <v>0</v>
      </c>
      <c r="AF227" s="4">
        <f>Table39[[#This Row],[CNA/NA/Med Aide Contract Hours]]/Table39[[#This Row],[Total CNA, NA in Training, Med Aide/Tech Hours]]</f>
        <v>0</v>
      </c>
      <c r="AG227" s="3">
        <v>76.274111111111111</v>
      </c>
      <c r="AH227" s="3">
        <v>0</v>
      </c>
      <c r="AI227" s="4">
        <f>Table39[[#This Row],[CNA Hours Contract]]/Table39[[#This Row],[CNA Hours]]</f>
        <v>0</v>
      </c>
      <c r="AJ227" s="3">
        <v>12.977666666666671</v>
      </c>
      <c r="AK227" s="3">
        <v>0</v>
      </c>
      <c r="AL227" s="4">
        <f>Table39[[#This Row],[NA in Training Hours Contract]]/Table39[[#This Row],[NA in Training Hours]]</f>
        <v>0</v>
      </c>
      <c r="AM227" s="3">
        <v>7.0843333333333351</v>
      </c>
      <c r="AN227" s="3">
        <v>0</v>
      </c>
      <c r="AO227" s="4">
        <f>Table39[[#This Row],[Med Aide/Tech Hours Contract]]/Table39[[#This Row],[Med Aide/Tech Hours]]</f>
        <v>0</v>
      </c>
      <c r="AP227" s="1" t="s">
        <v>225</v>
      </c>
      <c r="AQ227" s="1">
        <v>4</v>
      </c>
    </row>
    <row r="228" spans="1:43" x14ac:dyDescent="0.2">
      <c r="A228" s="1" t="s">
        <v>273</v>
      </c>
      <c r="B228" s="1" t="s">
        <v>498</v>
      </c>
      <c r="C228" s="1" t="s">
        <v>683</v>
      </c>
      <c r="D228" s="1" t="s">
        <v>713</v>
      </c>
      <c r="E228" s="3">
        <v>84.522222222222226</v>
      </c>
      <c r="F228" s="3">
        <f t="shared" si="11"/>
        <v>361.0093333333333</v>
      </c>
      <c r="G228" s="3">
        <f>SUM(Table39[[#This Row],[RN Hours Contract (W/ Admin, DON)]], Table39[[#This Row],[LPN Contract Hours (w/ Admin)]], Table39[[#This Row],[CNA/NA/Med Aide Contract Hours]])</f>
        <v>15.055555555555555</v>
      </c>
      <c r="H228" s="4">
        <f>Table39[[#This Row],[Total Contract Hours]]/Table39[[#This Row],[Total Hours Nurse Staffing]]</f>
        <v>4.1704061821731912E-2</v>
      </c>
      <c r="I228" s="3">
        <f>SUM(Table39[[#This Row],[RN Hours]], Table39[[#This Row],[RN Admin Hours]], Table39[[#This Row],[RN DON Hours]])</f>
        <v>48.99733333333333</v>
      </c>
      <c r="J228" s="3">
        <f t="shared" si="9"/>
        <v>2.3222222222222224</v>
      </c>
      <c r="K228" s="4">
        <f>Table39[[#This Row],[RN Hours Contract (W/ Admin, DON)]]/Table39[[#This Row],[RN Hours (w/ Admin, DON)]]</f>
        <v>4.739486956206234E-2</v>
      </c>
      <c r="L228" s="3">
        <v>13.989333333333333</v>
      </c>
      <c r="M228" s="3">
        <v>0</v>
      </c>
      <c r="N228" s="4">
        <f>Table39[[#This Row],[RN Hours Contract]]/Table39[[#This Row],[RN Hours]]</f>
        <v>0</v>
      </c>
      <c r="O228" s="3">
        <v>31.452444444444438</v>
      </c>
      <c r="P228" s="3">
        <v>2.3222222222222224</v>
      </c>
      <c r="Q228" s="4">
        <f>Table39[[#This Row],[RN Admin Hours Contract]]/Table39[[#This Row],[RN Admin Hours]]</f>
        <v>7.3832805787926767E-2</v>
      </c>
      <c r="R228" s="3">
        <v>3.5555555555555554</v>
      </c>
      <c r="S228" s="3">
        <v>0</v>
      </c>
      <c r="T228" s="4">
        <f>Table39[[#This Row],[RN DON Hours Contract]]/Table39[[#This Row],[RN DON Hours]]</f>
        <v>0</v>
      </c>
      <c r="U228" s="3">
        <f>SUM(Table39[[#This Row],[LPN Hours]], Table39[[#This Row],[LPN Admin Hours]])</f>
        <v>79.585888888888888</v>
      </c>
      <c r="V228" s="3">
        <f>Table39[[#This Row],[LPN Hours Contract]]+Table39[[#This Row],[LPN Admin Hours Contract]]</f>
        <v>12.733333333333333</v>
      </c>
      <c r="W228" s="4">
        <f t="shared" si="10"/>
        <v>0.15999486229412527</v>
      </c>
      <c r="X228" s="3">
        <v>76.039222222222222</v>
      </c>
      <c r="Y228" s="3">
        <v>12.733333333333333</v>
      </c>
      <c r="Z228" s="4">
        <f>Table39[[#This Row],[LPN Hours Contract]]/Table39[[#This Row],[LPN Hours]]</f>
        <v>0.1674574379012001</v>
      </c>
      <c r="AA228" s="3">
        <v>3.546666666666666</v>
      </c>
      <c r="AB228" s="3">
        <v>0</v>
      </c>
      <c r="AC228" s="4">
        <f>Table39[[#This Row],[LPN Admin Hours Contract]]/Table39[[#This Row],[LPN Admin Hours]]</f>
        <v>0</v>
      </c>
      <c r="AD228" s="3">
        <f>SUM(Table39[[#This Row],[CNA Hours]], Table39[[#This Row],[NA in Training Hours]], Table39[[#This Row],[Med Aide/Tech Hours]])</f>
        <v>232.42611111111111</v>
      </c>
      <c r="AE228" s="3">
        <f>SUM(Table39[[#This Row],[CNA Hours Contract]], Table39[[#This Row],[NA in Training Hours Contract]], Table39[[#This Row],[Med Aide/Tech Hours Contract]])</f>
        <v>0</v>
      </c>
      <c r="AF228" s="4">
        <f>Table39[[#This Row],[CNA/NA/Med Aide Contract Hours]]/Table39[[#This Row],[Total CNA, NA in Training, Med Aide/Tech Hours]]</f>
        <v>0</v>
      </c>
      <c r="AG228" s="3">
        <v>207.97955555555555</v>
      </c>
      <c r="AH228" s="3">
        <v>0</v>
      </c>
      <c r="AI228" s="4">
        <f>Table39[[#This Row],[CNA Hours Contract]]/Table39[[#This Row],[CNA Hours]]</f>
        <v>0</v>
      </c>
      <c r="AJ228" s="3">
        <v>0</v>
      </c>
      <c r="AK228" s="3">
        <v>0</v>
      </c>
      <c r="AL228" s="4">
        <v>0</v>
      </c>
      <c r="AM228" s="3">
        <v>24.446555555555555</v>
      </c>
      <c r="AN228" s="3">
        <v>0</v>
      </c>
      <c r="AO228" s="4">
        <f>Table39[[#This Row],[Med Aide/Tech Hours Contract]]/Table39[[#This Row],[Med Aide/Tech Hours]]</f>
        <v>0</v>
      </c>
      <c r="AP228" s="1" t="s">
        <v>226</v>
      </c>
      <c r="AQ228" s="1">
        <v>4</v>
      </c>
    </row>
    <row r="229" spans="1:43" x14ac:dyDescent="0.2">
      <c r="A229" s="1" t="s">
        <v>273</v>
      </c>
      <c r="B229" s="1" t="s">
        <v>499</v>
      </c>
      <c r="C229" s="1" t="s">
        <v>684</v>
      </c>
      <c r="D229" s="1" t="s">
        <v>809</v>
      </c>
      <c r="E229" s="3">
        <v>68.577777777777783</v>
      </c>
      <c r="F229" s="3">
        <f t="shared" si="11"/>
        <v>222.2512222222222</v>
      </c>
      <c r="G229" s="3">
        <f>SUM(Table39[[#This Row],[RN Hours Contract (W/ Admin, DON)]], Table39[[#This Row],[LPN Contract Hours (w/ Admin)]], Table39[[#This Row],[CNA/NA/Med Aide Contract Hours]])</f>
        <v>0.35555555555555557</v>
      </c>
      <c r="H229" s="4">
        <f>Table39[[#This Row],[Total Contract Hours]]/Table39[[#This Row],[Total Hours Nurse Staffing]]</f>
        <v>1.5997912272448448E-3</v>
      </c>
      <c r="I229" s="3">
        <f>SUM(Table39[[#This Row],[RN Hours]], Table39[[#This Row],[RN Admin Hours]], Table39[[#This Row],[RN DON Hours]])</f>
        <v>50.022111111111109</v>
      </c>
      <c r="J229" s="3">
        <f t="shared" si="9"/>
        <v>0.26666666666666666</v>
      </c>
      <c r="K229" s="4">
        <f>Table39[[#This Row],[RN Hours Contract (W/ Admin, DON)]]/Table39[[#This Row],[RN Hours (w/ Admin, DON)]]</f>
        <v>5.3309758573430862E-3</v>
      </c>
      <c r="L229" s="3">
        <v>30.540888888888887</v>
      </c>
      <c r="M229" s="3">
        <v>0.26666666666666666</v>
      </c>
      <c r="N229" s="4">
        <f>Table39[[#This Row],[RN Hours Contract]]/Table39[[#This Row],[RN Hours]]</f>
        <v>8.7314638299110844E-3</v>
      </c>
      <c r="O229" s="3">
        <v>14.403444444444446</v>
      </c>
      <c r="P229" s="3">
        <v>0</v>
      </c>
      <c r="Q229" s="4">
        <f>Table39[[#This Row],[RN Admin Hours Contract]]/Table39[[#This Row],[RN Admin Hours]]</f>
        <v>0</v>
      </c>
      <c r="R229" s="3">
        <v>5.0777777777777775</v>
      </c>
      <c r="S229" s="3">
        <v>0</v>
      </c>
      <c r="T229" s="4">
        <f>Table39[[#This Row],[RN DON Hours Contract]]/Table39[[#This Row],[RN DON Hours]]</f>
        <v>0</v>
      </c>
      <c r="U229" s="3">
        <f>SUM(Table39[[#This Row],[LPN Hours]], Table39[[#This Row],[LPN Admin Hours]])</f>
        <v>60.771222222222221</v>
      </c>
      <c r="V229" s="3">
        <f>Table39[[#This Row],[LPN Hours Contract]]+Table39[[#This Row],[LPN Admin Hours Contract]]</f>
        <v>8.8888888888888892E-2</v>
      </c>
      <c r="W229" s="4">
        <f t="shared" si="10"/>
        <v>1.4626806182019634E-3</v>
      </c>
      <c r="X229" s="3">
        <v>50.456111111111113</v>
      </c>
      <c r="Y229" s="3">
        <v>8.8888888888888892E-2</v>
      </c>
      <c r="Z229" s="4">
        <f>Table39[[#This Row],[LPN Hours Contract]]/Table39[[#This Row],[LPN Hours]]</f>
        <v>1.7617070941742549E-3</v>
      </c>
      <c r="AA229" s="3">
        <v>10.31511111111111</v>
      </c>
      <c r="AB229" s="3">
        <v>0</v>
      </c>
      <c r="AC229" s="4">
        <f>Table39[[#This Row],[LPN Admin Hours Contract]]/Table39[[#This Row],[LPN Admin Hours]]</f>
        <v>0</v>
      </c>
      <c r="AD229" s="3">
        <f>SUM(Table39[[#This Row],[CNA Hours]], Table39[[#This Row],[NA in Training Hours]], Table39[[#This Row],[Med Aide/Tech Hours]])</f>
        <v>111.45788888888887</v>
      </c>
      <c r="AE229" s="3">
        <f>SUM(Table39[[#This Row],[CNA Hours Contract]], Table39[[#This Row],[NA in Training Hours Contract]], Table39[[#This Row],[Med Aide/Tech Hours Contract]])</f>
        <v>0</v>
      </c>
      <c r="AF229" s="4">
        <f>Table39[[#This Row],[CNA/NA/Med Aide Contract Hours]]/Table39[[#This Row],[Total CNA, NA in Training, Med Aide/Tech Hours]]</f>
        <v>0</v>
      </c>
      <c r="AG229" s="3">
        <v>108.89966666666666</v>
      </c>
      <c r="AH229" s="3">
        <v>0</v>
      </c>
      <c r="AI229" s="4">
        <f>Table39[[#This Row],[CNA Hours Contract]]/Table39[[#This Row],[CNA Hours]]</f>
        <v>0</v>
      </c>
      <c r="AJ229" s="3">
        <v>3.8333333333333337E-2</v>
      </c>
      <c r="AK229" s="3">
        <v>0</v>
      </c>
      <c r="AL229" s="4">
        <f>Table39[[#This Row],[NA in Training Hours Contract]]/Table39[[#This Row],[NA in Training Hours]]</f>
        <v>0</v>
      </c>
      <c r="AM229" s="3">
        <v>2.5198888888888886</v>
      </c>
      <c r="AN229" s="3">
        <v>0</v>
      </c>
      <c r="AO229" s="4">
        <f>Table39[[#This Row],[Med Aide/Tech Hours Contract]]/Table39[[#This Row],[Med Aide/Tech Hours]]</f>
        <v>0</v>
      </c>
      <c r="AP229" s="1" t="s">
        <v>227</v>
      </c>
      <c r="AQ229" s="1">
        <v>4</v>
      </c>
    </row>
    <row r="230" spans="1:43" x14ac:dyDescent="0.2">
      <c r="A230" s="1" t="s">
        <v>273</v>
      </c>
      <c r="B230" s="1" t="s">
        <v>500</v>
      </c>
      <c r="C230" s="1" t="s">
        <v>548</v>
      </c>
      <c r="D230" s="1" t="s">
        <v>805</v>
      </c>
      <c r="E230" s="3">
        <v>51.233333333333334</v>
      </c>
      <c r="F230" s="3">
        <f t="shared" si="11"/>
        <v>181.61044444444445</v>
      </c>
      <c r="G230" s="3">
        <f>SUM(Table39[[#This Row],[RN Hours Contract (W/ Admin, DON)]], Table39[[#This Row],[LPN Contract Hours (w/ Admin)]], Table39[[#This Row],[CNA/NA/Med Aide Contract Hours]])</f>
        <v>1.5888888888888888</v>
      </c>
      <c r="H230" s="4">
        <f>Table39[[#This Row],[Total Contract Hours]]/Table39[[#This Row],[Total Hours Nurse Staffing]]</f>
        <v>8.74888497602316E-3</v>
      </c>
      <c r="I230" s="3">
        <f>SUM(Table39[[#This Row],[RN Hours]], Table39[[#This Row],[RN Admin Hours]], Table39[[#This Row],[RN DON Hours]])</f>
        <v>26.380222222222219</v>
      </c>
      <c r="J230" s="3">
        <f t="shared" si="9"/>
        <v>0.44444444444444442</v>
      </c>
      <c r="K230" s="4">
        <f>Table39[[#This Row],[RN Hours Contract (W/ Admin, DON)]]/Table39[[#This Row],[RN Hours (w/ Admin, DON)]]</f>
        <v>1.6847638382289764E-2</v>
      </c>
      <c r="L230" s="3">
        <v>13.580222222222222</v>
      </c>
      <c r="M230" s="3">
        <v>0.44444444444444442</v>
      </c>
      <c r="N230" s="4">
        <f>Table39[[#This Row],[RN Hours Contract]]/Table39[[#This Row],[RN Hours]]</f>
        <v>3.2727332231513147E-2</v>
      </c>
      <c r="O230" s="3">
        <v>7.5555555555555554</v>
      </c>
      <c r="P230" s="3">
        <v>0</v>
      </c>
      <c r="Q230" s="4">
        <f>Table39[[#This Row],[RN Admin Hours Contract]]/Table39[[#This Row],[RN Admin Hours]]</f>
        <v>0</v>
      </c>
      <c r="R230" s="3">
        <v>5.2444444444444445</v>
      </c>
      <c r="S230" s="3">
        <v>0</v>
      </c>
      <c r="T230" s="4">
        <f>Table39[[#This Row],[RN DON Hours Contract]]/Table39[[#This Row],[RN DON Hours]]</f>
        <v>0</v>
      </c>
      <c r="U230" s="3">
        <f>SUM(Table39[[#This Row],[LPN Hours]], Table39[[#This Row],[LPN Admin Hours]])</f>
        <v>55.357888888888894</v>
      </c>
      <c r="V230" s="3">
        <f>Table39[[#This Row],[LPN Hours Contract]]+Table39[[#This Row],[LPN Admin Hours Contract]]</f>
        <v>1.1444444444444444</v>
      </c>
      <c r="W230" s="4">
        <f t="shared" si="10"/>
        <v>2.0673556514077082E-2</v>
      </c>
      <c r="X230" s="3">
        <v>49.547222222222224</v>
      </c>
      <c r="Y230" s="3">
        <v>1.1444444444444444</v>
      </c>
      <c r="Z230" s="4">
        <f>Table39[[#This Row],[LPN Hours Contract]]/Table39[[#This Row],[LPN Hours]]</f>
        <v>2.3098054605595109E-2</v>
      </c>
      <c r="AA230" s="3">
        <v>5.8106666666666662</v>
      </c>
      <c r="AB230" s="3">
        <v>0</v>
      </c>
      <c r="AC230" s="4">
        <f>Table39[[#This Row],[LPN Admin Hours Contract]]/Table39[[#This Row],[LPN Admin Hours]]</f>
        <v>0</v>
      </c>
      <c r="AD230" s="3">
        <f>SUM(Table39[[#This Row],[CNA Hours]], Table39[[#This Row],[NA in Training Hours]], Table39[[#This Row],[Med Aide/Tech Hours]])</f>
        <v>99.872333333333344</v>
      </c>
      <c r="AE230" s="3">
        <f>SUM(Table39[[#This Row],[CNA Hours Contract]], Table39[[#This Row],[NA in Training Hours Contract]], Table39[[#This Row],[Med Aide/Tech Hours Contract]])</f>
        <v>0</v>
      </c>
      <c r="AF230" s="4">
        <f>Table39[[#This Row],[CNA/NA/Med Aide Contract Hours]]/Table39[[#This Row],[Total CNA, NA in Training, Med Aide/Tech Hours]]</f>
        <v>0</v>
      </c>
      <c r="AG230" s="3">
        <v>84.87144444444445</v>
      </c>
      <c r="AH230" s="3">
        <v>0</v>
      </c>
      <c r="AI230" s="4">
        <f>Table39[[#This Row],[CNA Hours Contract]]/Table39[[#This Row],[CNA Hours]]</f>
        <v>0</v>
      </c>
      <c r="AJ230" s="3">
        <v>3.3296666666666668</v>
      </c>
      <c r="AK230" s="3">
        <v>0</v>
      </c>
      <c r="AL230" s="4">
        <f>Table39[[#This Row],[NA in Training Hours Contract]]/Table39[[#This Row],[NA in Training Hours]]</f>
        <v>0</v>
      </c>
      <c r="AM230" s="3">
        <v>11.671222222222225</v>
      </c>
      <c r="AN230" s="3">
        <v>0</v>
      </c>
      <c r="AO230" s="4">
        <f>Table39[[#This Row],[Med Aide/Tech Hours Contract]]/Table39[[#This Row],[Med Aide/Tech Hours]]</f>
        <v>0</v>
      </c>
      <c r="AP230" s="1" t="s">
        <v>228</v>
      </c>
      <c r="AQ230" s="1">
        <v>4</v>
      </c>
    </row>
    <row r="231" spans="1:43" x14ac:dyDescent="0.2">
      <c r="A231" s="1" t="s">
        <v>273</v>
      </c>
      <c r="B231" s="1" t="s">
        <v>285</v>
      </c>
      <c r="C231" s="1" t="s">
        <v>600</v>
      </c>
      <c r="D231" s="1" t="s">
        <v>727</v>
      </c>
      <c r="E231" s="3">
        <v>38.822222222222223</v>
      </c>
      <c r="F231" s="3">
        <f t="shared" si="11"/>
        <v>214.44299999999998</v>
      </c>
      <c r="G231" s="3">
        <f>SUM(Table39[[#This Row],[RN Hours Contract (W/ Admin, DON)]], Table39[[#This Row],[LPN Contract Hours (w/ Admin)]], Table39[[#This Row],[CNA/NA/Med Aide Contract Hours]])</f>
        <v>47.258333333333333</v>
      </c>
      <c r="H231" s="4">
        <f>Table39[[#This Row],[Total Contract Hours]]/Table39[[#This Row],[Total Hours Nurse Staffing]]</f>
        <v>0.22037713207394663</v>
      </c>
      <c r="I231" s="3">
        <f>SUM(Table39[[#This Row],[RN Hours]], Table39[[#This Row],[RN Admin Hours]], Table39[[#This Row],[RN DON Hours]])</f>
        <v>35.683222222222213</v>
      </c>
      <c r="J231" s="3">
        <f t="shared" si="9"/>
        <v>5.6888888888888891</v>
      </c>
      <c r="K231" s="4">
        <f>Table39[[#This Row],[RN Hours Contract (W/ Admin, DON)]]/Table39[[#This Row],[RN Hours (w/ Admin, DON)]]</f>
        <v>0.15942755543377066</v>
      </c>
      <c r="L231" s="3">
        <v>16.949777777777779</v>
      </c>
      <c r="M231" s="3">
        <v>0</v>
      </c>
      <c r="N231" s="4">
        <f>Table39[[#This Row],[RN Hours Contract]]/Table39[[#This Row],[RN Hours]]</f>
        <v>0</v>
      </c>
      <c r="O231" s="3">
        <v>11.888999999999994</v>
      </c>
      <c r="P231" s="3">
        <v>0</v>
      </c>
      <c r="Q231" s="4">
        <f>Table39[[#This Row],[RN Admin Hours Contract]]/Table39[[#This Row],[RN Admin Hours]]</f>
        <v>0</v>
      </c>
      <c r="R231" s="3">
        <v>6.8444444444444441</v>
      </c>
      <c r="S231" s="3">
        <v>5.6888888888888891</v>
      </c>
      <c r="T231" s="4">
        <f>Table39[[#This Row],[RN DON Hours Contract]]/Table39[[#This Row],[RN DON Hours]]</f>
        <v>0.83116883116883122</v>
      </c>
      <c r="U231" s="3">
        <f>SUM(Table39[[#This Row],[LPN Hours]], Table39[[#This Row],[LPN Admin Hours]])</f>
        <v>31.548444444444446</v>
      </c>
      <c r="V231" s="3">
        <f>Table39[[#This Row],[LPN Hours Contract]]+Table39[[#This Row],[LPN Admin Hours Contract]]</f>
        <v>14.097222222222221</v>
      </c>
      <c r="W231" s="4">
        <f t="shared" si="10"/>
        <v>0.44684365490814826</v>
      </c>
      <c r="X231" s="3">
        <v>25.240555555555556</v>
      </c>
      <c r="Y231" s="3">
        <v>14.097222222222221</v>
      </c>
      <c r="Z231" s="4">
        <f>Table39[[#This Row],[LPN Hours Contract]]/Table39[[#This Row],[LPN Hours]]</f>
        <v>0.55851473598485679</v>
      </c>
      <c r="AA231" s="3">
        <v>6.3078888888888889</v>
      </c>
      <c r="AB231" s="3">
        <v>0</v>
      </c>
      <c r="AC231" s="4">
        <f>Table39[[#This Row],[LPN Admin Hours Contract]]/Table39[[#This Row],[LPN Admin Hours]]</f>
        <v>0</v>
      </c>
      <c r="AD231" s="3">
        <f>SUM(Table39[[#This Row],[CNA Hours]], Table39[[#This Row],[NA in Training Hours]], Table39[[#This Row],[Med Aide/Tech Hours]])</f>
        <v>147.21133333333333</v>
      </c>
      <c r="AE231" s="3">
        <f>SUM(Table39[[#This Row],[CNA Hours Contract]], Table39[[#This Row],[NA in Training Hours Contract]], Table39[[#This Row],[Med Aide/Tech Hours Contract]])</f>
        <v>27.472222222222221</v>
      </c>
      <c r="AF231" s="4">
        <f>Table39[[#This Row],[CNA/NA/Med Aide Contract Hours]]/Table39[[#This Row],[Total CNA, NA in Training, Med Aide/Tech Hours]]</f>
        <v>0.18661757624337499</v>
      </c>
      <c r="AG231" s="3">
        <v>128.35222222222222</v>
      </c>
      <c r="AH231" s="3">
        <v>27.472222222222221</v>
      </c>
      <c r="AI231" s="4">
        <f>Table39[[#This Row],[CNA Hours Contract]]/Table39[[#This Row],[CNA Hours]]</f>
        <v>0.21403776067591782</v>
      </c>
      <c r="AJ231" s="3">
        <v>4.6525555555555549</v>
      </c>
      <c r="AK231" s="3">
        <v>0</v>
      </c>
      <c r="AL231" s="4">
        <f>Table39[[#This Row],[NA in Training Hours Contract]]/Table39[[#This Row],[NA in Training Hours]]</f>
        <v>0</v>
      </c>
      <c r="AM231" s="3">
        <v>14.206555555555555</v>
      </c>
      <c r="AN231" s="3">
        <v>0</v>
      </c>
      <c r="AO231" s="4">
        <f>Table39[[#This Row],[Med Aide/Tech Hours Contract]]/Table39[[#This Row],[Med Aide/Tech Hours]]</f>
        <v>0</v>
      </c>
      <c r="AP231" s="1" t="s">
        <v>229</v>
      </c>
      <c r="AQ231" s="1">
        <v>4</v>
      </c>
    </row>
    <row r="232" spans="1:43" x14ac:dyDescent="0.2">
      <c r="A232" s="1" t="s">
        <v>273</v>
      </c>
      <c r="B232" s="1" t="s">
        <v>501</v>
      </c>
      <c r="C232" s="1" t="s">
        <v>608</v>
      </c>
      <c r="D232" s="1" t="s">
        <v>738</v>
      </c>
      <c r="E232" s="3">
        <v>7.0888888888888886</v>
      </c>
      <c r="F232" s="3">
        <f t="shared" si="11"/>
        <v>68.793000000000006</v>
      </c>
      <c r="G232" s="3">
        <f>SUM(Table39[[#This Row],[RN Hours Contract (W/ Admin, DON)]], Table39[[#This Row],[LPN Contract Hours (w/ Admin)]], Table39[[#This Row],[CNA/NA/Med Aide Contract Hours]])</f>
        <v>0</v>
      </c>
      <c r="H232" s="4">
        <f>Table39[[#This Row],[Total Contract Hours]]/Table39[[#This Row],[Total Hours Nurse Staffing]]</f>
        <v>0</v>
      </c>
      <c r="I232" s="3">
        <f>SUM(Table39[[#This Row],[RN Hours]], Table39[[#This Row],[RN Admin Hours]], Table39[[#This Row],[RN DON Hours]])</f>
        <v>49.378888888888888</v>
      </c>
      <c r="J232" s="3">
        <f t="shared" si="9"/>
        <v>0</v>
      </c>
      <c r="K232" s="4">
        <f>Table39[[#This Row],[RN Hours Contract (W/ Admin, DON)]]/Table39[[#This Row],[RN Hours (w/ Admin, DON)]]</f>
        <v>0</v>
      </c>
      <c r="L232" s="3">
        <v>43.595555555555556</v>
      </c>
      <c r="M232" s="3">
        <v>0</v>
      </c>
      <c r="N232" s="4">
        <f>Table39[[#This Row],[RN Hours Contract]]/Table39[[#This Row],[RN Hours]]</f>
        <v>0</v>
      </c>
      <c r="O232" s="3">
        <v>5.7833333333333332</v>
      </c>
      <c r="P232" s="3">
        <v>0</v>
      </c>
      <c r="Q232" s="4">
        <f>Table39[[#This Row],[RN Admin Hours Contract]]/Table39[[#This Row],[RN Admin Hours]]</f>
        <v>0</v>
      </c>
      <c r="R232" s="3">
        <v>0</v>
      </c>
      <c r="S232" s="3">
        <v>0</v>
      </c>
      <c r="T232" s="4">
        <v>0</v>
      </c>
      <c r="U232" s="3">
        <f>SUM(Table39[[#This Row],[LPN Hours]], Table39[[#This Row],[LPN Admin Hours]])</f>
        <v>5.9388888888888891</v>
      </c>
      <c r="V232" s="3">
        <f>Table39[[#This Row],[LPN Hours Contract]]+Table39[[#This Row],[LPN Admin Hours Contract]]</f>
        <v>0</v>
      </c>
      <c r="W232" s="4">
        <f t="shared" si="10"/>
        <v>0</v>
      </c>
      <c r="X232" s="3">
        <v>5.9388888888888891</v>
      </c>
      <c r="Y232" s="3">
        <v>0</v>
      </c>
      <c r="Z232" s="4">
        <f>Table39[[#This Row],[LPN Hours Contract]]/Table39[[#This Row],[LPN Hours]]</f>
        <v>0</v>
      </c>
      <c r="AA232" s="3">
        <v>0</v>
      </c>
      <c r="AB232" s="3">
        <v>0</v>
      </c>
      <c r="AC232" s="4">
        <v>0</v>
      </c>
      <c r="AD232" s="3">
        <f>SUM(Table39[[#This Row],[CNA Hours]], Table39[[#This Row],[NA in Training Hours]], Table39[[#This Row],[Med Aide/Tech Hours]])</f>
        <v>13.475222222222222</v>
      </c>
      <c r="AE232" s="3">
        <f>SUM(Table39[[#This Row],[CNA Hours Contract]], Table39[[#This Row],[NA in Training Hours Contract]], Table39[[#This Row],[Med Aide/Tech Hours Contract]])</f>
        <v>0</v>
      </c>
      <c r="AF232" s="4">
        <f>Table39[[#This Row],[CNA/NA/Med Aide Contract Hours]]/Table39[[#This Row],[Total CNA, NA in Training, Med Aide/Tech Hours]]</f>
        <v>0</v>
      </c>
      <c r="AG232" s="3">
        <v>13.475222222222222</v>
      </c>
      <c r="AH232" s="3">
        <v>0</v>
      </c>
      <c r="AI232" s="4">
        <f>Table39[[#This Row],[CNA Hours Contract]]/Table39[[#This Row],[CNA Hours]]</f>
        <v>0</v>
      </c>
      <c r="AJ232" s="3">
        <v>0</v>
      </c>
      <c r="AK232" s="3">
        <v>0</v>
      </c>
      <c r="AL232" s="4">
        <v>0</v>
      </c>
      <c r="AM232" s="3">
        <v>0</v>
      </c>
      <c r="AN232" s="3">
        <v>0</v>
      </c>
      <c r="AO232" s="4">
        <v>0</v>
      </c>
      <c r="AP232" s="1" t="s">
        <v>230</v>
      </c>
      <c r="AQ232" s="1">
        <v>4</v>
      </c>
    </row>
    <row r="233" spans="1:43" x14ac:dyDescent="0.2">
      <c r="A233" s="1" t="s">
        <v>273</v>
      </c>
      <c r="B233" s="1" t="s">
        <v>502</v>
      </c>
      <c r="C233" s="1" t="s">
        <v>582</v>
      </c>
      <c r="D233" s="1" t="s">
        <v>718</v>
      </c>
      <c r="E233" s="3">
        <v>17.844444444444445</v>
      </c>
      <c r="F233" s="3">
        <f t="shared" si="11"/>
        <v>32.341666666666669</v>
      </c>
      <c r="G233" s="3">
        <f>SUM(Table39[[#This Row],[RN Hours Contract (W/ Admin, DON)]], Table39[[#This Row],[LPN Contract Hours (w/ Admin)]], Table39[[#This Row],[CNA/NA/Med Aide Contract Hours]])</f>
        <v>0</v>
      </c>
      <c r="H233" s="4">
        <f>Table39[[#This Row],[Total Contract Hours]]/Table39[[#This Row],[Total Hours Nurse Staffing]]</f>
        <v>0</v>
      </c>
      <c r="I233" s="3">
        <f>SUM(Table39[[#This Row],[RN Hours]], Table39[[#This Row],[RN Admin Hours]], Table39[[#This Row],[RN DON Hours]])</f>
        <v>15.03888888888889</v>
      </c>
      <c r="J233" s="3">
        <f t="shared" si="9"/>
        <v>0</v>
      </c>
      <c r="K233" s="4">
        <f>Table39[[#This Row],[RN Hours Contract (W/ Admin, DON)]]/Table39[[#This Row],[RN Hours (w/ Admin, DON)]]</f>
        <v>0</v>
      </c>
      <c r="L233" s="3">
        <v>11.194444444444445</v>
      </c>
      <c r="M233" s="3">
        <v>0</v>
      </c>
      <c r="N233" s="4">
        <f>Table39[[#This Row],[RN Hours Contract]]/Table39[[#This Row],[RN Hours]]</f>
        <v>0</v>
      </c>
      <c r="O233" s="3">
        <v>3.8444444444444446</v>
      </c>
      <c r="P233" s="3">
        <v>0</v>
      </c>
      <c r="Q233" s="4">
        <f>Table39[[#This Row],[RN Admin Hours Contract]]/Table39[[#This Row],[RN Admin Hours]]</f>
        <v>0</v>
      </c>
      <c r="R233" s="3">
        <v>0</v>
      </c>
      <c r="S233" s="3">
        <v>0</v>
      </c>
      <c r="T233" s="4">
        <v>0</v>
      </c>
      <c r="U233" s="3">
        <f>SUM(Table39[[#This Row],[LPN Hours]], Table39[[#This Row],[LPN Admin Hours]])</f>
        <v>3.6555555555555554</v>
      </c>
      <c r="V233" s="3">
        <f>Table39[[#This Row],[LPN Hours Contract]]+Table39[[#This Row],[LPN Admin Hours Contract]]</f>
        <v>0</v>
      </c>
      <c r="W233" s="4">
        <f t="shared" si="10"/>
        <v>0</v>
      </c>
      <c r="X233" s="3">
        <v>3.6555555555555554</v>
      </c>
      <c r="Y233" s="3">
        <v>0</v>
      </c>
      <c r="Z233" s="4">
        <f>Table39[[#This Row],[LPN Hours Contract]]/Table39[[#This Row],[LPN Hours]]</f>
        <v>0</v>
      </c>
      <c r="AA233" s="3">
        <v>0</v>
      </c>
      <c r="AB233" s="3">
        <v>0</v>
      </c>
      <c r="AC233" s="4">
        <v>0</v>
      </c>
      <c r="AD233" s="3">
        <f>SUM(Table39[[#This Row],[CNA Hours]], Table39[[#This Row],[NA in Training Hours]], Table39[[#This Row],[Med Aide/Tech Hours]])</f>
        <v>13.647222222222222</v>
      </c>
      <c r="AE233" s="3">
        <f>SUM(Table39[[#This Row],[CNA Hours Contract]], Table39[[#This Row],[NA in Training Hours Contract]], Table39[[#This Row],[Med Aide/Tech Hours Contract]])</f>
        <v>0</v>
      </c>
      <c r="AF233" s="4">
        <f>Table39[[#This Row],[CNA/NA/Med Aide Contract Hours]]/Table39[[#This Row],[Total CNA, NA in Training, Med Aide/Tech Hours]]</f>
        <v>0</v>
      </c>
      <c r="AG233" s="3">
        <v>13.647222222222222</v>
      </c>
      <c r="AH233" s="3">
        <v>0</v>
      </c>
      <c r="AI233" s="4">
        <f>Table39[[#This Row],[CNA Hours Contract]]/Table39[[#This Row],[CNA Hours]]</f>
        <v>0</v>
      </c>
      <c r="AJ233" s="3">
        <v>0</v>
      </c>
      <c r="AK233" s="3">
        <v>0</v>
      </c>
      <c r="AL233" s="4">
        <v>0</v>
      </c>
      <c r="AM233" s="3">
        <v>0</v>
      </c>
      <c r="AN233" s="3">
        <v>0</v>
      </c>
      <c r="AO233" s="4">
        <v>0</v>
      </c>
      <c r="AP233" s="1" t="s">
        <v>231</v>
      </c>
      <c r="AQ233" s="1">
        <v>4</v>
      </c>
    </row>
    <row r="234" spans="1:43" x14ac:dyDescent="0.2">
      <c r="A234" s="1" t="s">
        <v>273</v>
      </c>
      <c r="B234" s="1" t="s">
        <v>503</v>
      </c>
      <c r="C234" s="1" t="s">
        <v>685</v>
      </c>
      <c r="D234" s="1" t="s">
        <v>772</v>
      </c>
      <c r="E234" s="3">
        <v>58.866666666666667</v>
      </c>
      <c r="F234" s="3">
        <f t="shared" si="11"/>
        <v>251.27477777777776</v>
      </c>
      <c r="G234" s="3">
        <f>SUM(Table39[[#This Row],[RN Hours Contract (W/ Admin, DON)]], Table39[[#This Row],[LPN Contract Hours (w/ Admin)]], Table39[[#This Row],[CNA/NA/Med Aide Contract Hours]])</f>
        <v>0</v>
      </c>
      <c r="H234" s="4">
        <f>Table39[[#This Row],[Total Contract Hours]]/Table39[[#This Row],[Total Hours Nurse Staffing]]</f>
        <v>0</v>
      </c>
      <c r="I234" s="3">
        <f>SUM(Table39[[#This Row],[RN Hours]], Table39[[#This Row],[RN Admin Hours]], Table39[[#This Row],[RN DON Hours]])</f>
        <v>46.797222222222217</v>
      </c>
      <c r="J234" s="3">
        <f t="shared" si="9"/>
        <v>0</v>
      </c>
      <c r="K234" s="4">
        <f>Table39[[#This Row],[RN Hours Contract (W/ Admin, DON)]]/Table39[[#This Row],[RN Hours (w/ Admin, DON)]]</f>
        <v>0</v>
      </c>
      <c r="L234" s="3">
        <v>31.841666666666665</v>
      </c>
      <c r="M234" s="3">
        <v>0</v>
      </c>
      <c r="N234" s="4">
        <f>Table39[[#This Row],[RN Hours Contract]]/Table39[[#This Row],[RN Hours]]</f>
        <v>0</v>
      </c>
      <c r="O234" s="3">
        <v>9.9777777777777779</v>
      </c>
      <c r="P234" s="3">
        <v>0</v>
      </c>
      <c r="Q234" s="4">
        <f>Table39[[#This Row],[RN Admin Hours Contract]]/Table39[[#This Row],[RN Admin Hours]]</f>
        <v>0</v>
      </c>
      <c r="R234" s="3">
        <v>4.9777777777777779</v>
      </c>
      <c r="S234" s="3">
        <v>0</v>
      </c>
      <c r="T234" s="4">
        <f>Table39[[#This Row],[RN DON Hours Contract]]/Table39[[#This Row],[RN DON Hours]]</f>
        <v>0</v>
      </c>
      <c r="U234" s="3">
        <f>SUM(Table39[[#This Row],[LPN Hours]], Table39[[#This Row],[LPN Admin Hours]])</f>
        <v>38.672222222222224</v>
      </c>
      <c r="V234" s="3">
        <f>Table39[[#This Row],[LPN Hours Contract]]+Table39[[#This Row],[LPN Admin Hours Contract]]</f>
        <v>0</v>
      </c>
      <c r="W234" s="4">
        <f t="shared" si="10"/>
        <v>0</v>
      </c>
      <c r="X234" s="3">
        <v>35.016666666666666</v>
      </c>
      <c r="Y234" s="3">
        <v>0</v>
      </c>
      <c r="Z234" s="4">
        <f>Table39[[#This Row],[LPN Hours Contract]]/Table39[[#This Row],[LPN Hours]]</f>
        <v>0</v>
      </c>
      <c r="AA234" s="3">
        <v>3.6555555555555554</v>
      </c>
      <c r="AB234" s="3">
        <v>0</v>
      </c>
      <c r="AC234" s="4">
        <f>Table39[[#This Row],[LPN Admin Hours Contract]]/Table39[[#This Row],[LPN Admin Hours]]</f>
        <v>0</v>
      </c>
      <c r="AD234" s="3">
        <f>SUM(Table39[[#This Row],[CNA Hours]], Table39[[#This Row],[NA in Training Hours]], Table39[[#This Row],[Med Aide/Tech Hours]])</f>
        <v>165.80533333333332</v>
      </c>
      <c r="AE234" s="3">
        <f>SUM(Table39[[#This Row],[CNA Hours Contract]], Table39[[#This Row],[NA in Training Hours Contract]], Table39[[#This Row],[Med Aide/Tech Hours Contract]])</f>
        <v>0</v>
      </c>
      <c r="AF234" s="4">
        <f>Table39[[#This Row],[CNA/NA/Med Aide Contract Hours]]/Table39[[#This Row],[Total CNA, NA in Training, Med Aide/Tech Hours]]</f>
        <v>0</v>
      </c>
      <c r="AG234" s="3">
        <v>152.43033333333332</v>
      </c>
      <c r="AH234" s="3">
        <v>0</v>
      </c>
      <c r="AI234" s="4">
        <f>Table39[[#This Row],[CNA Hours Contract]]/Table39[[#This Row],[CNA Hours]]</f>
        <v>0</v>
      </c>
      <c r="AJ234" s="3">
        <v>0</v>
      </c>
      <c r="AK234" s="3">
        <v>0</v>
      </c>
      <c r="AL234" s="4">
        <v>0</v>
      </c>
      <c r="AM234" s="3">
        <v>13.375</v>
      </c>
      <c r="AN234" s="3">
        <v>0</v>
      </c>
      <c r="AO234" s="4">
        <f>Table39[[#This Row],[Med Aide/Tech Hours Contract]]/Table39[[#This Row],[Med Aide/Tech Hours]]</f>
        <v>0</v>
      </c>
      <c r="AP234" s="1" t="s">
        <v>232</v>
      </c>
      <c r="AQ234" s="1">
        <v>4</v>
      </c>
    </row>
    <row r="235" spans="1:43" x14ac:dyDescent="0.2">
      <c r="A235" s="1" t="s">
        <v>273</v>
      </c>
      <c r="B235" s="1" t="s">
        <v>504</v>
      </c>
      <c r="C235" s="1" t="s">
        <v>610</v>
      </c>
      <c r="D235" s="1" t="s">
        <v>745</v>
      </c>
      <c r="E235" s="3">
        <v>64.3</v>
      </c>
      <c r="F235" s="3">
        <f t="shared" si="11"/>
        <v>313.48066666666671</v>
      </c>
      <c r="G235" s="3">
        <f>SUM(Table39[[#This Row],[RN Hours Contract (W/ Admin, DON)]], Table39[[#This Row],[LPN Contract Hours (w/ Admin)]], Table39[[#This Row],[CNA/NA/Med Aide Contract Hours]])</f>
        <v>0</v>
      </c>
      <c r="H235" s="4">
        <f>Table39[[#This Row],[Total Contract Hours]]/Table39[[#This Row],[Total Hours Nurse Staffing]]</f>
        <v>0</v>
      </c>
      <c r="I235" s="3">
        <f>SUM(Table39[[#This Row],[RN Hours]], Table39[[#This Row],[RN Admin Hours]], Table39[[#This Row],[RN DON Hours]])</f>
        <v>55.43855555555556</v>
      </c>
      <c r="J235" s="3">
        <f t="shared" si="9"/>
        <v>0</v>
      </c>
      <c r="K235" s="4">
        <f>Table39[[#This Row],[RN Hours Contract (W/ Admin, DON)]]/Table39[[#This Row],[RN Hours (w/ Admin, DON)]]</f>
        <v>0</v>
      </c>
      <c r="L235" s="3">
        <v>33.909111111111116</v>
      </c>
      <c r="M235" s="3">
        <v>0</v>
      </c>
      <c r="N235" s="4">
        <f>Table39[[#This Row],[RN Hours Contract]]/Table39[[#This Row],[RN Hours]]</f>
        <v>0</v>
      </c>
      <c r="O235" s="3">
        <v>15.929444444444441</v>
      </c>
      <c r="P235" s="3">
        <v>0</v>
      </c>
      <c r="Q235" s="4">
        <f>Table39[[#This Row],[RN Admin Hours Contract]]/Table39[[#This Row],[RN Admin Hours]]</f>
        <v>0</v>
      </c>
      <c r="R235" s="3">
        <v>5.6</v>
      </c>
      <c r="S235" s="3">
        <v>0</v>
      </c>
      <c r="T235" s="4">
        <f>Table39[[#This Row],[RN DON Hours Contract]]/Table39[[#This Row],[RN DON Hours]]</f>
        <v>0</v>
      </c>
      <c r="U235" s="3">
        <f>SUM(Table39[[#This Row],[LPN Hours]], Table39[[#This Row],[LPN Admin Hours]])</f>
        <v>67.859444444444449</v>
      </c>
      <c r="V235" s="3">
        <f>Table39[[#This Row],[LPN Hours Contract]]+Table39[[#This Row],[LPN Admin Hours Contract]]</f>
        <v>0</v>
      </c>
      <c r="W235" s="4">
        <f t="shared" si="10"/>
        <v>0</v>
      </c>
      <c r="X235" s="3">
        <v>53.095777777777776</v>
      </c>
      <c r="Y235" s="3">
        <v>0</v>
      </c>
      <c r="Z235" s="4">
        <f>Table39[[#This Row],[LPN Hours Contract]]/Table39[[#This Row],[LPN Hours]]</f>
        <v>0</v>
      </c>
      <c r="AA235" s="3">
        <v>14.763666666666669</v>
      </c>
      <c r="AB235" s="3">
        <v>0</v>
      </c>
      <c r="AC235" s="4">
        <f>Table39[[#This Row],[LPN Admin Hours Contract]]/Table39[[#This Row],[LPN Admin Hours]]</f>
        <v>0</v>
      </c>
      <c r="AD235" s="3">
        <f>SUM(Table39[[#This Row],[CNA Hours]], Table39[[#This Row],[NA in Training Hours]], Table39[[#This Row],[Med Aide/Tech Hours]])</f>
        <v>190.18266666666668</v>
      </c>
      <c r="AE235" s="3">
        <f>SUM(Table39[[#This Row],[CNA Hours Contract]], Table39[[#This Row],[NA in Training Hours Contract]], Table39[[#This Row],[Med Aide/Tech Hours Contract]])</f>
        <v>0</v>
      </c>
      <c r="AF235" s="4">
        <f>Table39[[#This Row],[CNA/NA/Med Aide Contract Hours]]/Table39[[#This Row],[Total CNA, NA in Training, Med Aide/Tech Hours]]</f>
        <v>0</v>
      </c>
      <c r="AG235" s="3">
        <v>173.70933333333335</v>
      </c>
      <c r="AH235" s="3">
        <v>0</v>
      </c>
      <c r="AI235" s="4">
        <f>Table39[[#This Row],[CNA Hours Contract]]/Table39[[#This Row],[CNA Hours]]</f>
        <v>0</v>
      </c>
      <c r="AJ235" s="3">
        <v>4.147444444444444</v>
      </c>
      <c r="AK235" s="3">
        <v>0</v>
      </c>
      <c r="AL235" s="4">
        <f>Table39[[#This Row],[NA in Training Hours Contract]]/Table39[[#This Row],[NA in Training Hours]]</f>
        <v>0</v>
      </c>
      <c r="AM235" s="3">
        <v>12.32588888888889</v>
      </c>
      <c r="AN235" s="3">
        <v>0</v>
      </c>
      <c r="AO235" s="4">
        <f>Table39[[#This Row],[Med Aide/Tech Hours Contract]]/Table39[[#This Row],[Med Aide/Tech Hours]]</f>
        <v>0</v>
      </c>
      <c r="AP235" s="1" t="s">
        <v>233</v>
      </c>
      <c r="AQ235" s="1">
        <v>4</v>
      </c>
    </row>
    <row r="236" spans="1:43" x14ac:dyDescent="0.2">
      <c r="A236" s="1" t="s">
        <v>273</v>
      </c>
      <c r="B236" s="1" t="s">
        <v>505</v>
      </c>
      <c r="C236" s="1" t="s">
        <v>600</v>
      </c>
      <c r="D236" s="1" t="s">
        <v>727</v>
      </c>
      <c r="E236" s="3">
        <v>48.644444444444446</v>
      </c>
      <c r="F236" s="3">
        <f t="shared" si="11"/>
        <v>142.97722222222222</v>
      </c>
      <c r="G236" s="3">
        <f>SUM(Table39[[#This Row],[RN Hours Contract (W/ Admin, DON)]], Table39[[#This Row],[LPN Contract Hours (w/ Admin)]], Table39[[#This Row],[CNA/NA/Med Aide Contract Hours]])</f>
        <v>0</v>
      </c>
      <c r="H236" s="4">
        <f>Table39[[#This Row],[Total Contract Hours]]/Table39[[#This Row],[Total Hours Nurse Staffing]]</f>
        <v>0</v>
      </c>
      <c r="I236" s="3">
        <f>SUM(Table39[[#This Row],[RN Hours]], Table39[[#This Row],[RN Admin Hours]], Table39[[#This Row],[RN DON Hours]])</f>
        <v>53.082444444444448</v>
      </c>
      <c r="J236" s="3">
        <f t="shared" si="9"/>
        <v>0</v>
      </c>
      <c r="K236" s="4">
        <f>Table39[[#This Row],[RN Hours Contract (W/ Admin, DON)]]/Table39[[#This Row],[RN Hours (w/ Admin, DON)]]</f>
        <v>0</v>
      </c>
      <c r="L236" s="3">
        <v>37.254888888888892</v>
      </c>
      <c r="M236" s="3">
        <v>0</v>
      </c>
      <c r="N236" s="4">
        <f>Table39[[#This Row],[RN Hours Contract]]/Table39[[#This Row],[RN Hours]]</f>
        <v>0</v>
      </c>
      <c r="O236" s="3">
        <v>10.138666666666666</v>
      </c>
      <c r="P236" s="3">
        <v>0</v>
      </c>
      <c r="Q236" s="4">
        <f>Table39[[#This Row],[RN Admin Hours Contract]]/Table39[[#This Row],[RN Admin Hours]]</f>
        <v>0</v>
      </c>
      <c r="R236" s="3">
        <v>5.6888888888888891</v>
      </c>
      <c r="S236" s="3">
        <v>0</v>
      </c>
      <c r="T236" s="4">
        <f>Table39[[#This Row],[RN DON Hours Contract]]/Table39[[#This Row],[RN DON Hours]]</f>
        <v>0</v>
      </c>
      <c r="U236" s="3">
        <f>SUM(Table39[[#This Row],[LPN Hours]], Table39[[#This Row],[LPN Admin Hours]])</f>
        <v>22.721222222222224</v>
      </c>
      <c r="V236" s="3">
        <f>Table39[[#This Row],[LPN Hours Contract]]+Table39[[#This Row],[LPN Admin Hours Contract]]</f>
        <v>0</v>
      </c>
      <c r="W236" s="4">
        <f t="shared" si="10"/>
        <v>0</v>
      </c>
      <c r="X236" s="3">
        <v>22.721222222222224</v>
      </c>
      <c r="Y236" s="3">
        <v>0</v>
      </c>
      <c r="Z236" s="4">
        <f>Table39[[#This Row],[LPN Hours Contract]]/Table39[[#This Row],[LPN Hours]]</f>
        <v>0</v>
      </c>
      <c r="AA236" s="3">
        <v>0</v>
      </c>
      <c r="AB236" s="3">
        <v>0</v>
      </c>
      <c r="AC236" s="4">
        <v>0</v>
      </c>
      <c r="AD236" s="3">
        <f>SUM(Table39[[#This Row],[CNA Hours]], Table39[[#This Row],[NA in Training Hours]], Table39[[#This Row],[Med Aide/Tech Hours]])</f>
        <v>67.173555555555552</v>
      </c>
      <c r="AE236" s="3">
        <f>SUM(Table39[[#This Row],[CNA Hours Contract]], Table39[[#This Row],[NA in Training Hours Contract]], Table39[[#This Row],[Med Aide/Tech Hours Contract]])</f>
        <v>0</v>
      </c>
      <c r="AF236" s="4">
        <f>Table39[[#This Row],[CNA/NA/Med Aide Contract Hours]]/Table39[[#This Row],[Total CNA, NA in Training, Med Aide/Tech Hours]]</f>
        <v>0</v>
      </c>
      <c r="AG236" s="3">
        <v>65.555999999999997</v>
      </c>
      <c r="AH236" s="3">
        <v>0</v>
      </c>
      <c r="AI236" s="4">
        <f>Table39[[#This Row],[CNA Hours Contract]]/Table39[[#This Row],[CNA Hours]]</f>
        <v>0</v>
      </c>
      <c r="AJ236" s="3">
        <v>0</v>
      </c>
      <c r="AK236" s="3">
        <v>0</v>
      </c>
      <c r="AL236" s="4">
        <v>0</v>
      </c>
      <c r="AM236" s="3">
        <v>1.6175555555555554</v>
      </c>
      <c r="AN236" s="3">
        <v>0</v>
      </c>
      <c r="AO236" s="4">
        <f>Table39[[#This Row],[Med Aide/Tech Hours Contract]]/Table39[[#This Row],[Med Aide/Tech Hours]]</f>
        <v>0</v>
      </c>
      <c r="AP236" s="1" t="s">
        <v>234</v>
      </c>
      <c r="AQ236" s="1">
        <v>4</v>
      </c>
    </row>
    <row r="237" spans="1:43" x14ac:dyDescent="0.2">
      <c r="A237" s="1" t="s">
        <v>273</v>
      </c>
      <c r="B237" s="1" t="s">
        <v>506</v>
      </c>
      <c r="C237" s="1" t="s">
        <v>604</v>
      </c>
      <c r="D237" s="1" t="s">
        <v>746</v>
      </c>
      <c r="E237" s="3">
        <v>52.244444444444447</v>
      </c>
      <c r="F237" s="3">
        <f t="shared" si="11"/>
        <v>194.87222222222221</v>
      </c>
      <c r="G237" s="3">
        <f>SUM(Table39[[#This Row],[RN Hours Contract (W/ Admin, DON)]], Table39[[#This Row],[LPN Contract Hours (w/ Admin)]], Table39[[#This Row],[CNA/NA/Med Aide Contract Hours]])</f>
        <v>0</v>
      </c>
      <c r="H237" s="4">
        <f>Table39[[#This Row],[Total Contract Hours]]/Table39[[#This Row],[Total Hours Nurse Staffing]]</f>
        <v>0</v>
      </c>
      <c r="I237" s="3">
        <f>SUM(Table39[[#This Row],[RN Hours]], Table39[[#This Row],[RN Admin Hours]], Table39[[#This Row],[RN DON Hours]])</f>
        <v>42.005555555555553</v>
      </c>
      <c r="J237" s="3">
        <f t="shared" si="9"/>
        <v>0</v>
      </c>
      <c r="K237" s="4">
        <f>Table39[[#This Row],[RN Hours Contract (W/ Admin, DON)]]/Table39[[#This Row],[RN Hours (w/ Admin, DON)]]</f>
        <v>0</v>
      </c>
      <c r="L237" s="3">
        <v>32.344444444444441</v>
      </c>
      <c r="M237" s="3">
        <v>0</v>
      </c>
      <c r="N237" s="4">
        <f>Table39[[#This Row],[RN Hours Contract]]/Table39[[#This Row],[RN Hours]]</f>
        <v>0</v>
      </c>
      <c r="O237" s="3">
        <v>7.7944444444444443</v>
      </c>
      <c r="P237" s="3">
        <v>0</v>
      </c>
      <c r="Q237" s="4">
        <f>Table39[[#This Row],[RN Admin Hours Contract]]/Table39[[#This Row],[RN Admin Hours]]</f>
        <v>0</v>
      </c>
      <c r="R237" s="3">
        <v>1.8666666666666667</v>
      </c>
      <c r="S237" s="3">
        <v>0</v>
      </c>
      <c r="T237" s="4">
        <f>Table39[[#This Row],[RN DON Hours Contract]]/Table39[[#This Row],[RN DON Hours]]</f>
        <v>0</v>
      </c>
      <c r="U237" s="3">
        <f>SUM(Table39[[#This Row],[LPN Hours]], Table39[[#This Row],[LPN Admin Hours]])</f>
        <v>14.702777777777778</v>
      </c>
      <c r="V237" s="3">
        <f>Table39[[#This Row],[LPN Hours Contract]]+Table39[[#This Row],[LPN Admin Hours Contract]]</f>
        <v>0</v>
      </c>
      <c r="W237" s="4">
        <f t="shared" si="10"/>
        <v>0</v>
      </c>
      <c r="X237" s="3">
        <v>14.702777777777778</v>
      </c>
      <c r="Y237" s="3">
        <v>0</v>
      </c>
      <c r="Z237" s="4">
        <f>Table39[[#This Row],[LPN Hours Contract]]/Table39[[#This Row],[LPN Hours]]</f>
        <v>0</v>
      </c>
      <c r="AA237" s="3">
        <v>0</v>
      </c>
      <c r="AB237" s="3">
        <v>0</v>
      </c>
      <c r="AC237" s="4">
        <v>0</v>
      </c>
      <c r="AD237" s="3">
        <f>SUM(Table39[[#This Row],[CNA Hours]], Table39[[#This Row],[NA in Training Hours]], Table39[[#This Row],[Med Aide/Tech Hours]])</f>
        <v>138.16388888888889</v>
      </c>
      <c r="AE237" s="3">
        <f>SUM(Table39[[#This Row],[CNA Hours Contract]], Table39[[#This Row],[NA in Training Hours Contract]], Table39[[#This Row],[Med Aide/Tech Hours Contract]])</f>
        <v>0</v>
      </c>
      <c r="AF237" s="4">
        <f>Table39[[#This Row],[CNA/NA/Med Aide Contract Hours]]/Table39[[#This Row],[Total CNA, NA in Training, Med Aide/Tech Hours]]</f>
        <v>0</v>
      </c>
      <c r="AG237" s="3">
        <v>80.327777777777783</v>
      </c>
      <c r="AH237" s="3">
        <v>0</v>
      </c>
      <c r="AI237" s="4">
        <f>Table39[[#This Row],[CNA Hours Contract]]/Table39[[#This Row],[CNA Hours]]</f>
        <v>0</v>
      </c>
      <c r="AJ237" s="3">
        <v>41.788888888888891</v>
      </c>
      <c r="AK237" s="3">
        <v>0</v>
      </c>
      <c r="AL237" s="4">
        <f>Table39[[#This Row],[NA in Training Hours Contract]]/Table39[[#This Row],[NA in Training Hours]]</f>
        <v>0</v>
      </c>
      <c r="AM237" s="3">
        <v>16.047222222222221</v>
      </c>
      <c r="AN237" s="3">
        <v>0</v>
      </c>
      <c r="AO237" s="4">
        <f>Table39[[#This Row],[Med Aide/Tech Hours Contract]]/Table39[[#This Row],[Med Aide/Tech Hours]]</f>
        <v>0</v>
      </c>
      <c r="AP237" s="1" t="s">
        <v>235</v>
      </c>
      <c r="AQ237" s="1">
        <v>4</v>
      </c>
    </row>
    <row r="238" spans="1:43" x14ac:dyDescent="0.2">
      <c r="A238" s="1" t="s">
        <v>273</v>
      </c>
      <c r="B238" s="1" t="s">
        <v>507</v>
      </c>
      <c r="C238" s="1" t="s">
        <v>578</v>
      </c>
      <c r="D238" s="1" t="s">
        <v>705</v>
      </c>
      <c r="E238" s="3">
        <v>28.422222222222221</v>
      </c>
      <c r="F238" s="3">
        <f t="shared" si="11"/>
        <v>159.33088888888886</v>
      </c>
      <c r="G238" s="3">
        <f>SUM(Table39[[#This Row],[RN Hours Contract (W/ Admin, DON)]], Table39[[#This Row],[LPN Contract Hours (w/ Admin)]], Table39[[#This Row],[CNA/NA/Med Aide Contract Hours]])</f>
        <v>11.539222222222222</v>
      </c>
      <c r="H238" s="4">
        <f>Table39[[#This Row],[Total Contract Hours]]/Table39[[#This Row],[Total Hours Nurse Staffing]]</f>
        <v>7.242300788436086E-2</v>
      </c>
      <c r="I238" s="3">
        <f>SUM(Table39[[#This Row],[RN Hours]], Table39[[#This Row],[RN Admin Hours]], Table39[[#This Row],[RN DON Hours]])</f>
        <v>26.872222222222224</v>
      </c>
      <c r="J238" s="3">
        <f t="shared" si="9"/>
        <v>1.9638888888888888</v>
      </c>
      <c r="K238" s="4">
        <f>Table39[[#This Row],[RN Hours Contract (W/ Admin, DON)]]/Table39[[#This Row],[RN Hours (w/ Admin, DON)]]</f>
        <v>7.3082489146164969E-2</v>
      </c>
      <c r="L238" s="3">
        <v>22.080555555555556</v>
      </c>
      <c r="M238" s="3">
        <v>1.9638888888888888</v>
      </c>
      <c r="N238" s="4">
        <f>Table39[[#This Row],[RN Hours Contract]]/Table39[[#This Row],[RN Hours]]</f>
        <v>8.8942005283683484E-2</v>
      </c>
      <c r="O238" s="3">
        <v>0</v>
      </c>
      <c r="P238" s="3">
        <v>0</v>
      </c>
      <c r="Q238" s="4">
        <v>0</v>
      </c>
      <c r="R238" s="3">
        <v>4.791666666666667</v>
      </c>
      <c r="S238" s="3">
        <v>0</v>
      </c>
      <c r="T238" s="4">
        <f>Table39[[#This Row],[RN DON Hours Contract]]/Table39[[#This Row],[RN DON Hours]]</f>
        <v>0</v>
      </c>
      <c r="U238" s="3">
        <f>SUM(Table39[[#This Row],[LPN Hours]], Table39[[#This Row],[LPN Admin Hours]])</f>
        <v>36.597222222222221</v>
      </c>
      <c r="V238" s="3">
        <f>Table39[[#This Row],[LPN Hours Contract]]+Table39[[#This Row],[LPN Admin Hours Contract]]</f>
        <v>1.5944444444444446</v>
      </c>
      <c r="W238" s="4">
        <f t="shared" si="10"/>
        <v>4.3567362428842508E-2</v>
      </c>
      <c r="X238" s="3">
        <v>29.552777777777777</v>
      </c>
      <c r="Y238" s="3">
        <v>1.5944444444444446</v>
      </c>
      <c r="Z238" s="4">
        <f>Table39[[#This Row],[LPN Hours Contract]]/Table39[[#This Row],[LPN Hours]]</f>
        <v>5.3952439139016831E-2</v>
      </c>
      <c r="AA238" s="3">
        <v>7.0444444444444443</v>
      </c>
      <c r="AB238" s="3">
        <v>0</v>
      </c>
      <c r="AC238" s="4">
        <f>Table39[[#This Row],[LPN Admin Hours Contract]]/Table39[[#This Row],[LPN Admin Hours]]</f>
        <v>0</v>
      </c>
      <c r="AD238" s="3">
        <f>SUM(Table39[[#This Row],[CNA Hours]], Table39[[#This Row],[NA in Training Hours]], Table39[[#This Row],[Med Aide/Tech Hours]])</f>
        <v>95.86144444444443</v>
      </c>
      <c r="AE238" s="3">
        <f>SUM(Table39[[#This Row],[CNA Hours Contract]], Table39[[#This Row],[NA in Training Hours Contract]], Table39[[#This Row],[Med Aide/Tech Hours Contract]])</f>
        <v>7.9808888888888889</v>
      </c>
      <c r="AF238" s="4">
        <f>Table39[[#This Row],[CNA/NA/Med Aide Contract Hours]]/Table39[[#This Row],[Total CNA, NA in Training, Med Aide/Tech Hours]]</f>
        <v>8.3254419283387032E-2</v>
      </c>
      <c r="AG238" s="3">
        <v>80.689222222222213</v>
      </c>
      <c r="AH238" s="3">
        <v>7.9808888888888889</v>
      </c>
      <c r="AI238" s="4">
        <f>Table39[[#This Row],[CNA Hours Contract]]/Table39[[#This Row],[CNA Hours]]</f>
        <v>9.8908982750002428E-2</v>
      </c>
      <c r="AJ238" s="3">
        <v>15.172222222222222</v>
      </c>
      <c r="AK238" s="3">
        <v>0</v>
      </c>
      <c r="AL238" s="4">
        <f>Table39[[#This Row],[NA in Training Hours Contract]]/Table39[[#This Row],[NA in Training Hours]]</f>
        <v>0</v>
      </c>
      <c r="AM238" s="3">
        <v>0</v>
      </c>
      <c r="AN238" s="3">
        <v>0</v>
      </c>
      <c r="AO238" s="4">
        <v>0</v>
      </c>
      <c r="AP238" s="1" t="s">
        <v>236</v>
      </c>
      <c r="AQ238" s="1">
        <v>4</v>
      </c>
    </row>
    <row r="239" spans="1:43" x14ac:dyDescent="0.2">
      <c r="A239" s="1" t="s">
        <v>273</v>
      </c>
      <c r="B239" s="1" t="s">
        <v>508</v>
      </c>
      <c r="C239" s="1" t="s">
        <v>580</v>
      </c>
      <c r="D239" s="1" t="s">
        <v>775</v>
      </c>
      <c r="E239" s="3">
        <v>112.42222222222222</v>
      </c>
      <c r="F239" s="3">
        <f t="shared" si="11"/>
        <v>373.3748888888889</v>
      </c>
      <c r="G239" s="3">
        <f>SUM(Table39[[#This Row],[RN Hours Contract (W/ Admin, DON)]], Table39[[#This Row],[LPN Contract Hours (w/ Admin)]], Table39[[#This Row],[CNA/NA/Med Aide Contract Hours]])</f>
        <v>74.058999999999997</v>
      </c>
      <c r="H239" s="4">
        <f>Table39[[#This Row],[Total Contract Hours]]/Table39[[#This Row],[Total Hours Nurse Staffing]]</f>
        <v>0.19835024315745806</v>
      </c>
      <c r="I239" s="3">
        <f>SUM(Table39[[#This Row],[RN Hours]], Table39[[#This Row],[RN Admin Hours]], Table39[[#This Row],[RN DON Hours]])</f>
        <v>43.86022222222222</v>
      </c>
      <c r="J239" s="3">
        <f t="shared" si="9"/>
        <v>5.5296666666666665</v>
      </c>
      <c r="K239" s="4">
        <f>Table39[[#This Row],[RN Hours Contract (W/ Admin, DON)]]/Table39[[#This Row],[RN Hours (w/ Admin, DON)]]</f>
        <v>0.12607475262323239</v>
      </c>
      <c r="L239" s="3">
        <v>26.18022222222222</v>
      </c>
      <c r="M239" s="3">
        <v>5.5296666666666665</v>
      </c>
      <c r="N239" s="4">
        <f>Table39[[#This Row],[RN Hours Contract]]/Table39[[#This Row],[RN Hours]]</f>
        <v>0.21121542131040397</v>
      </c>
      <c r="O239" s="3">
        <v>11.991111111111111</v>
      </c>
      <c r="P239" s="3">
        <v>0</v>
      </c>
      <c r="Q239" s="4">
        <f>Table39[[#This Row],[RN Admin Hours Contract]]/Table39[[#This Row],[RN Admin Hours]]</f>
        <v>0</v>
      </c>
      <c r="R239" s="3">
        <v>5.6888888888888891</v>
      </c>
      <c r="S239" s="3">
        <v>0</v>
      </c>
      <c r="T239" s="4">
        <f>Table39[[#This Row],[RN DON Hours Contract]]/Table39[[#This Row],[RN DON Hours]]</f>
        <v>0</v>
      </c>
      <c r="U239" s="3">
        <f>SUM(Table39[[#This Row],[LPN Hours]], Table39[[#This Row],[LPN Admin Hours]])</f>
        <v>126.65922222222221</v>
      </c>
      <c r="V239" s="3">
        <f>Table39[[#This Row],[LPN Hours Contract]]+Table39[[#This Row],[LPN Admin Hours Contract]]</f>
        <v>22.196888888888889</v>
      </c>
      <c r="W239" s="4">
        <f t="shared" si="10"/>
        <v>0.1752488962070578</v>
      </c>
      <c r="X239" s="3">
        <v>99.797777777777767</v>
      </c>
      <c r="Y239" s="3">
        <v>22.196888888888889</v>
      </c>
      <c r="Z239" s="4">
        <f>Table39[[#This Row],[LPN Hours Contract]]/Table39[[#This Row],[LPN Hours]]</f>
        <v>0.22241866886370218</v>
      </c>
      <c r="AA239" s="3">
        <v>26.861444444444448</v>
      </c>
      <c r="AB239" s="3">
        <v>0</v>
      </c>
      <c r="AC239" s="4">
        <f>Table39[[#This Row],[LPN Admin Hours Contract]]/Table39[[#This Row],[LPN Admin Hours]]</f>
        <v>0</v>
      </c>
      <c r="AD239" s="3">
        <f>SUM(Table39[[#This Row],[CNA Hours]], Table39[[#This Row],[NA in Training Hours]], Table39[[#This Row],[Med Aide/Tech Hours]])</f>
        <v>202.85544444444446</v>
      </c>
      <c r="AE239" s="3">
        <f>SUM(Table39[[#This Row],[CNA Hours Contract]], Table39[[#This Row],[NA in Training Hours Contract]], Table39[[#This Row],[Med Aide/Tech Hours Contract]])</f>
        <v>46.332444444444448</v>
      </c>
      <c r="AF239" s="4">
        <f>Table39[[#This Row],[CNA/NA/Med Aide Contract Hours]]/Table39[[#This Row],[Total CNA, NA in Training, Med Aide/Tech Hours]]</f>
        <v>0.22840128630184933</v>
      </c>
      <c r="AG239" s="3">
        <v>202.51133333333334</v>
      </c>
      <c r="AH239" s="3">
        <v>46.332444444444448</v>
      </c>
      <c r="AI239" s="4">
        <f>Table39[[#This Row],[CNA Hours Contract]]/Table39[[#This Row],[CNA Hours]]</f>
        <v>0.22878939011369462</v>
      </c>
      <c r="AJ239" s="3">
        <v>0.34411111111111109</v>
      </c>
      <c r="AK239" s="3">
        <v>0</v>
      </c>
      <c r="AL239" s="4">
        <f>Table39[[#This Row],[NA in Training Hours Contract]]/Table39[[#This Row],[NA in Training Hours]]</f>
        <v>0</v>
      </c>
      <c r="AM239" s="3">
        <v>0</v>
      </c>
      <c r="AN239" s="3">
        <v>0</v>
      </c>
      <c r="AO239" s="4">
        <v>0</v>
      </c>
      <c r="AP239" s="1" t="s">
        <v>237</v>
      </c>
      <c r="AQ239" s="1">
        <v>4</v>
      </c>
    </row>
    <row r="240" spans="1:43" x14ac:dyDescent="0.2">
      <c r="A240" s="1" t="s">
        <v>273</v>
      </c>
      <c r="B240" s="1" t="s">
        <v>509</v>
      </c>
      <c r="C240" s="1" t="s">
        <v>686</v>
      </c>
      <c r="D240" s="1" t="s">
        <v>761</v>
      </c>
      <c r="E240" s="3">
        <v>79.988888888888894</v>
      </c>
      <c r="F240" s="3">
        <f t="shared" si="11"/>
        <v>345.92155555555559</v>
      </c>
      <c r="G240" s="3">
        <f>SUM(Table39[[#This Row],[RN Hours Contract (W/ Admin, DON)]], Table39[[#This Row],[LPN Contract Hours (w/ Admin)]], Table39[[#This Row],[CNA/NA/Med Aide Contract Hours]])</f>
        <v>10.624333333333331</v>
      </c>
      <c r="H240" s="4">
        <f>Table39[[#This Row],[Total Contract Hours]]/Table39[[#This Row],[Total Hours Nurse Staffing]]</f>
        <v>3.0713128923898599E-2</v>
      </c>
      <c r="I240" s="3">
        <f>SUM(Table39[[#This Row],[RN Hours]], Table39[[#This Row],[RN Admin Hours]], Table39[[#This Row],[RN DON Hours]])</f>
        <v>42.497222222222227</v>
      </c>
      <c r="J240" s="3">
        <f t="shared" si="9"/>
        <v>0</v>
      </c>
      <c r="K240" s="4">
        <f>Table39[[#This Row],[RN Hours Contract (W/ Admin, DON)]]/Table39[[#This Row],[RN Hours (w/ Admin, DON)]]</f>
        <v>0</v>
      </c>
      <c r="L240" s="3">
        <v>20.252777777777776</v>
      </c>
      <c r="M240" s="3">
        <v>0</v>
      </c>
      <c r="N240" s="4">
        <f>Table39[[#This Row],[RN Hours Contract]]/Table39[[#This Row],[RN Hours]]</f>
        <v>0</v>
      </c>
      <c r="O240" s="3">
        <v>16.911111111111111</v>
      </c>
      <c r="P240" s="3">
        <v>0</v>
      </c>
      <c r="Q240" s="4">
        <f>Table39[[#This Row],[RN Admin Hours Contract]]/Table39[[#This Row],[RN Admin Hours]]</f>
        <v>0</v>
      </c>
      <c r="R240" s="3">
        <v>5.333333333333333</v>
      </c>
      <c r="S240" s="3">
        <v>0</v>
      </c>
      <c r="T240" s="4">
        <f>Table39[[#This Row],[RN DON Hours Contract]]/Table39[[#This Row],[RN DON Hours]]</f>
        <v>0</v>
      </c>
      <c r="U240" s="3">
        <f>SUM(Table39[[#This Row],[LPN Hours]], Table39[[#This Row],[LPN Admin Hours]])</f>
        <v>82.161444444444442</v>
      </c>
      <c r="V240" s="3">
        <f>Table39[[#This Row],[LPN Hours Contract]]+Table39[[#This Row],[LPN Admin Hours Contract]]</f>
        <v>10.372555555555554</v>
      </c>
      <c r="W240" s="4">
        <f t="shared" si="10"/>
        <v>0.12624602239763716</v>
      </c>
      <c r="X240" s="3">
        <v>55.944777777777773</v>
      </c>
      <c r="Y240" s="3">
        <v>10.372555555555554</v>
      </c>
      <c r="Z240" s="4">
        <f>Table39[[#This Row],[LPN Hours Contract]]/Table39[[#This Row],[LPN Hours]]</f>
        <v>0.18540703828974206</v>
      </c>
      <c r="AA240" s="3">
        <v>26.216666666666665</v>
      </c>
      <c r="AB240" s="3">
        <v>0</v>
      </c>
      <c r="AC240" s="4">
        <f>Table39[[#This Row],[LPN Admin Hours Contract]]/Table39[[#This Row],[LPN Admin Hours]]</f>
        <v>0</v>
      </c>
      <c r="AD240" s="3">
        <f>SUM(Table39[[#This Row],[CNA Hours]], Table39[[#This Row],[NA in Training Hours]], Table39[[#This Row],[Med Aide/Tech Hours]])</f>
        <v>221.26288888888891</v>
      </c>
      <c r="AE240" s="3">
        <f>SUM(Table39[[#This Row],[CNA Hours Contract]], Table39[[#This Row],[NA in Training Hours Contract]], Table39[[#This Row],[Med Aide/Tech Hours Contract]])</f>
        <v>0.25177777777777777</v>
      </c>
      <c r="AF240" s="4">
        <f>Table39[[#This Row],[CNA/NA/Med Aide Contract Hours]]/Table39[[#This Row],[Total CNA, NA in Training, Med Aide/Tech Hours]]</f>
        <v>1.1379123676913234E-3</v>
      </c>
      <c r="AG240" s="3">
        <v>185.44444444444446</v>
      </c>
      <c r="AH240" s="3">
        <v>0.16666666666666666</v>
      </c>
      <c r="AI240" s="4">
        <f>Table39[[#This Row],[CNA Hours Contract]]/Table39[[#This Row],[CNA Hours]]</f>
        <v>8.9874176153385246E-4</v>
      </c>
      <c r="AJ240" s="3">
        <v>6.583333333333333</v>
      </c>
      <c r="AK240" s="3">
        <v>0</v>
      </c>
      <c r="AL240" s="4">
        <f>Table39[[#This Row],[NA in Training Hours Contract]]/Table39[[#This Row],[NA in Training Hours]]</f>
        <v>0</v>
      </c>
      <c r="AM240" s="3">
        <v>29.235111111111109</v>
      </c>
      <c r="AN240" s="3">
        <v>8.511111111111111E-2</v>
      </c>
      <c r="AO240" s="4">
        <f>Table39[[#This Row],[Med Aide/Tech Hours Contract]]/Table39[[#This Row],[Med Aide/Tech Hours]]</f>
        <v>2.9112634731449246E-3</v>
      </c>
      <c r="AP240" s="1" t="s">
        <v>238</v>
      </c>
      <c r="AQ240" s="1">
        <v>4</v>
      </c>
    </row>
    <row r="241" spans="1:43" x14ac:dyDescent="0.2">
      <c r="A241" s="1" t="s">
        <v>273</v>
      </c>
      <c r="B241" s="1" t="s">
        <v>510</v>
      </c>
      <c r="C241" s="1" t="s">
        <v>563</v>
      </c>
      <c r="D241" s="1" t="s">
        <v>694</v>
      </c>
      <c r="E241" s="3">
        <v>75.788888888888891</v>
      </c>
      <c r="F241" s="3">
        <f t="shared" si="11"/>
        <v>373.1873333333333</v>
      </c>
      <c r="G241" s="3">
        <f>SUM(Table39[[#This Row],[RN Hours Contract (W/ Admin, DON)]], Table39[[#This Row],[LPN Contract Hours (w/ Admin)]], Table39[[#This Row],[CNA/NA/Med Aide Contract Hours]])</f>
        <v>63.574666666666673</v>
      </c>
      <c r="H241" s="4">
        <f>Table39[[#This Row],[Total Contract Hours]]/Table39[[#This Row],[Total Hours Nurse Staffing]]</f>
        <v>0.17035590704221834</v>
      </c>
      <c r="I241" s="3">
        <f>SUM(Table39[[#This Row],[RN Hours]], Table39[[#This Row],[RN Admin Hours]], Table39[[#This Row],[RN DON Hours]])</f>
        <v>38.477444444444444</v>
      </c>
      <c r="J241" s="3">
        <f t="shared" ref="J241:J274" si="12">SUM(M241,P241,S241)</f>
        <v>4.0490000000000004</v>
      </c>
      <c r="K241" s="4">
        <f>Table39[[#This Row],[RN Hours Contract (W/ Admin, DON)]]/Table39[[#This Row],[RN Hours (w/ Admin, DON)]]</f>
        <v>0.105230481349824</v>
      </c>
      <c r="L241" s="3">
        <v>29.499666666666663</v>
      </c>
      <c r="M241" s="3">
        <v>4.0490000000000004</v>
      </c>
      <c r="N241" s="4">
        <f>Table39[[#This Row],[RN Hours Contract]]/Table39[[#This Row],[RN Hours]]</f>
        <v>0.13725578820099665</v>
      </c>
      <c r="O241" s="3">
        <v>3.4666666666666668</v>
      </c>
      <c r="P241" s="3">
        <v>0</v>
      </c>
      <c r="Q241" s="4">
        <f>Table39[[#This Row],[RN Admin Hours Contract]]/Table39[[#This Row],[RN Admin Hours]]</f>
        <v>0</v>
      </c>
      <c r="R241" s="3">
        <v>5.5111111111111111</v>
      </c>
      <c r="S241" s="3">
        <v>0</v>
      </c>
      <c r="T241" s="4">
        <f>Table39[[#This Row],[RN DON Hours Contract]]/Table39[[#This Row],[RN DON Hours]]</f>
        <v>0</v>
      </c>
      <c r="U241" s="3">
        <f>SUM(Table39[[#This Row],[LPN Hours]], Table39[[#This Row],[LPN Admin Hours]])</f>
        <v>123.3978888888889</v>
      </c>
      <c r="V241" s="3">
        <f>Table39[[#This Row],[LPN Hours Contract]]+Table39[[#This Row],[LPN Admin Hours Contract]]</f>
        <v>18.049444444444447</v>
      </c>
      <c r="W241" s="4">
        <f t="shared" ref="W241:W274" si="13">V241/U241</f>
        <v>0.14627028555323746</v>
      </c>
      <c r="X241" s="3">
        <v>116.78922222222224</v>
      </c>
      <c r="Y241" s="3">
        <v>17.30777777777778</v>
      </c>
      <c r="Z241" s="4">
        <f>Table39[[#This Row],[LPN Hours Contract]]/Table39[[#This Row],[LPN Hours]]</f>
        <v>0.14819670384348632</v>
      </c>
      <c r="AA241" s="3">
        <v>6.6086666666666662</v>
      </c>
      <c r="AB241" s="3">
        <v>0.7416666666666667</v>
      </c>
      <c r="AC241" s="4">
        <f>Table39[[#This Row],[LPN Admin Hours Contract]]/Table39[[#This Row],[LPN Admin Hours]]</f>
        <v>0.11222636941390095</v>
      </c>
      <c r="AD241" s="3">
        <f>SUM(Table39[[#This Row],[CNA Hours]], Table39[[#This Row],[NA in Training Hours]], Table39[[#This Row],[Med Aide/Tech Hours]])</f>
        <v>211.31199999999998</v>
      </c>
      <c r="AE241" s="3">
        <f>SUM(Table39[[#This Row],[CNA Hours Contract]], Table39[[#This Row],[NA in Training Hours Contract]], Table39[[#This Row],[Med Aide/Tech Hours Contract]])</f>
        <v>41.476222222222226</v>
      </c>
      <c r="AF241" s="4">
        <f>Table39[[#This Row],[CNA/NA/Med Aide Contract Hours]]/Table39[[#This Row],[Total CNA, NA in Training, Med Aide/Tech Hours]]</f>
        <v>0.1962795403111145</v>
      </c>
      <c r="AG241" s="3">
        <v>153.93288888888887</v>
      </c>
      <c r="AH241" s="3">
        <v>41.287333333333336</v>
      </c>
      <c r="AI241" s="4">
        <f>Table39[[#This Row],[CNA Hours Contract]]/Table39[[#This Row],[CNA Hours]]</f>
        <v>0.26821645219128687</v>
      </c>
      <c r="AJ241" s="3">
        <v>20.294888888888881</v>
      </c>
      <c r="AK241" s="3">
        <v>0</v>
      </c>
      <c r="AL241" s="4">
        <f>Table39[[#This Row],[NA in Training Hours Contract]]/Table39[[#This Row],[NA in Training Hours]]</f>
        <v>0</v>
      </c>
      <c r="AM241" s="3">
        <v>37.084222222222223</v>
      </c>
      <c r="AN241" s="3">
        <v>0.18888888888888888</v>
      </c>
      <c r="AO241" s="4">
        <f>Table39[[#This Row],[Med Aide/Tech Hours Contract]]/Table39[[#This Row],[Med Aide/Tech Hours]]</f>
        <v>5.0935108671552442E-3</v>
      </c>
      <c r="AP241" s="1" t="s">
        <v>239</v>
      </c>
      <c r="AQ241" s="1">
        <v>4</v>
      </c>
    </row>
    <row r="242" spans="1:43" x14ac:dyDescent="0.2">
      <c r="A242" s="1" t="s">
        <v>273</v>
      </c>
      <c r="B242" s="1" t="s">
        <v>511</v>
      </c>
      <c r="C242" s="1" t="s">
        <v>608</v>
      </c>
      <c r="D242" s="1" t="s">
        <v>738</v>
      </c>
      <c r="E242" s="3">
        <v>75.044444444444451</v>
      </c>
      <c r="F242" s="3">
        <f t="shared" si="11"/>
        <v>250.74133333333333</v>
      </c>
      <c r="G242" s="3">
        <f>SUM(Table39[[#This Row],[RN Hours Contract (W/ Admin, DON)]], Table39[[#This Row],[LPN Contract Hours (w/ Admin)]], Table39[[#This Row],[CNA/NA/Med Aide Contract Hours]])</f>
        <v>4.6899999999999995</v>
      </c>
      <c r="H242" s="4">
        <f>Table39[[#This Row],[Total Contract Hours]]/Table39[[#This Row],[Total Hours Nurse Staffing]]</f>
        <v>1.8704534819415492E-2</v>
      </c>
      <c r="I242" s="3">
        <f>SUM(Table39[[#This Row],[RN Hours]], Table39[[#This Row],[RN Admin Hours]], Table39[[#This Row],[RN DON Hours]])</f>
        <v>40.594666666666669</v>
      </c>
      <c r="J242" s="3">
        <f t="shared" si="12"/>
        <v>0</v>
      </c>
      <c r="K242" s="4">
        <f>Table39[[#This Row],[RN Hours Contract (W/ Admin, DON)]]/Table39[[#This Row],[RN Hours (w/ Admin, DON)]]</f>
        <v>0</v>
      </c>
      <c r="L242" s="3">
        <v>18.508222222222223</v>
      </c>
      <c r="M242" s="3">
        <v>0</v>
      </c>
      <c r="N242" s="4">
        <f>Table39[[#This Row],[RN Hours Contract]]/Table39[[#This Row],[RN Hours]]</f>
        <v>0</v>
      </c>
      <c r="O242" s="3">
        <v>16.486444444444444</v>
      </c>
      <c r="P242" s="3">
        <v>0</v>
      </c>
      <c r="Q242" s="4">
        <f>Table39[[#This Row],[RN Admin Hours Contract]]/Table39[[#This Row],[RN Admin Hours]]</f>
        <v>0</v>
      </c>
      <c r="R242" s="3">
        <v>5.6</v>
      </c>
      <c r="S242" s="3">
        <v>0</v>
      </c>
      <c r="T242" s="4">
        <f>Table39[[#This Row],[RN DON Hours Contract]]/Table39[[#This Row],[RN DON Hours]]</f>
        <v>0</v>
      </c>
      <c r="U242" s="3">
        <f>SUM(Table39[[#This Row],[LPN Hours]], Table39[[#This Row],[LPN Admin Hours]])</f>
        <v>65.530222222222221</v>
      </c>
      <c r="V242" s="3">
        <f>Table39[[#This Row],[LPN Hours Contract]]+Table39[[#This Row],[LPN Admin Hours Contract]]</f>
        <v>0</v>
      </c>
      <c r="W242" s="4">
        <f t="shared" si="13"/>
        <v>0</v>
      </c>
      <c r="X242" s="3">
        <v>65.530222222222221</v>
      </c>
      <c r="Y242" s="3">
        <v>0</v>
      </c>
      <c r="Z242" s="4">
        <f>Table39[[#This Row],[LPN Hours Contract]]/Table39[[#This Row],[LPN Hours]]</f>
        <v>0</v>
      </c>
      <c r="AA242" s="3">
        <v>0</v>
      </c>
      <c r="AB242" s="3">
        <v>0</v>
      </c>
      <c r="AC242" s="4">
        <v>0</v>
      </c>
      <c r="AD242" s="3">
        <f>SUM(Table39[[#This Row],[CNA Hours]], Table39[[#This Row],[NA in Training Hours]], Table39[[#This Row],[Med Aide/Tech Hours]])</f>
        <v>144.61644444444445</v>
      </c>
      <c r="AE242" s="3">
        <f>SUM(Table39[[#This Row],[CNA Hours Contract]], Table39[[#This Row],[NA in Training Hours Contract]], Table39[[#This Row],[Med Aide/Tech Hours Contract]])</f>
        <v>4.6899999999999995</v>
      </c>
      <c r="AF242" s="4">
        <f>Table39[[#This Row],[CNA/NA/Med Aide Contract Hours]]/Table39[[#This Row],[Total CNA, NA in Training, Med Aide/Tech Hours]]</f>
        <v>3.2430613392667805E-2</v>
      </c>
      <c r="AG242" s="3">
        <v>117.32222222222222</v>
      </c>
      <c r="AH242" s="3">
        <v>4.6899999999999995</v>
      </c>
      <c r="AI242" s="4">
        <f>Table39[[#This Row],[CNA Hours Contract]]/Table39[[#This Row],[CNA Hours]]</f>
        <v>3.9975376456103794E-2</v>
      </c>
      <c r="AJ242" s="3">
        <v>11.056000000000001</v>
      </c>
      <c r="AK242" s="3">
        <v>0</v>
      </c>
      <c r="AL242" s="4">
        <f>Table39[[#This Row],[NA in Training Hours Contract]]/Table39[[#This Row],[NA in Training Hours]]</f>
        <v>0</v>
      </c>
      <c r="AM242" s="3">
        <v>16.238222222222216</v>
      </c>
      <c r="AN242" s="3">
        <v>0</v>
      </c>
      <c r="AO242" s="4">
        <f>Table39[[#This Row],[Med Aide/Tech Hours Contract]]/Table39[[#This Row],[Med Aide/Tech Hours]]</f>
        <v>0</v>
      </c>
      <c r="AP242" s="1" t="s">
        <v>240</v>
      </c>
      <c r="AQ242" s="1">
        <v>4</v>
      </c>
    </row>
    <row r="243" spans="1:43" x14ac:dyDescent="0.2">
      <c r="A243" s="1" t="s">
        <v>273</v>
      </c>
      <c r="B243" s="1" t="s">
        <v>512</v>
      </c>
      <c r="C243" s="1" t="s">
        <v>602</v>
      </c>
      <c r="D243" s="1" t="s">
        <v>706</v>
      </c>
      <c r="E243" s="3">
        <v>80.455555555555549</v>
      </c>
      <c r="F243" s="3">
        <f t="shared" si="11"/>
        <v>268.50555555555559</v>
      </c>
      <c r="G243" s="3">
        <f>SUM(Table39[[#This Row],[RN Hours Contract (W/ Admin, DON)]], Table39[[#This Row],[LPN Contract Hours (w/ Admin)]], Table39[[#This Row],[CNA/NA/Med Aide Contract Hours]])</f>
        <v>17.411111111111111</v>
      </c>
      <c r="H243" s="4">
        <f>Table39[[#This Row],[Total Contract Hours]]/Table39[[#This Row],[Total Hours Nurse Staffing]]</f>
        <v>6.4844509734952718E-2</v>
      </c>
      <c r="I243" s="3">
        <f>SUM(Table39[[#This Row],[RN Hours]], Table39[[#This Row],[RN Admin Hours]], Table39[[#This Row],[RN DON Hours]])</f>
        <v>31.991666666666667</v>
      </c>
      <c r="J243" s="3">
        <f t="shared" si="12"/>
        <v>0.13333333333333333</v>
      </c>
      <c r="K243" s="4">
        <f>Table39[[#This Row],[RN Hours Contract (W/ Admin, DON)]]/Table39[[#This Row],[RN Hours (w/ Admin, DON)]]</f>
        <v>4.1677520187548842E-3</v>
      </c>
      <c r="L243" s="3">
        <v>17.161111111111111</v>
      </c>
      <c r="M243" s="3">
        <v>0.13333333333333333</v>
      </c>
      <c r="N243" s="4">
        <f>Table39[[#This Row],[RN Hours Contract]]/Table39[[#This Row],[RN Hours]]</f>
        <v>7.7695046940757526E-3</v>
      </c>
      <c r="O243" s="3">
        <v>12.697222222222223</v>
      </c>
      <c r="P243" s="3">
        <v>0</v>
      </c>
      <c r="Q243" s="4">
        <f>Table39[[#This Row],[RN Admin Hours Contract]]/Table39[[#This Row],[RN Admin Hours]]</f>
        <v>0</v>
      </c>
      <c r="R243" s="3">
        <v>2.1333333333333333</v>
      </c>
      <c r="S243" s="3">
        <v>0</v>
      </c>
      <c r="T243" s="4">
        <f>Table39[[#This Row],[RN DON Hours Contract]]/Table39[[#This Row],[RN DON Hours]]</f>
        <v>0</v>
      </c>
      <c r="U243" s="3">
        <f>SUM(Table39[[#This Row],[LPN Hours]], Table39[[#This Row],[LPN Admin Hours]])</f>
        <v>70.166666666666671</v>
      </c>
      <c r="V243" s="3">
        <f>Table39[[#This Row],[LPN Hours Contract]]+Table39[[#This Row],[LPN Admin Hours Contract]]</f>
        <v>16.344444444444445</v>
      </c>
      <c r="W243" s="4">
        <f t="shared" si="13"/>
        <v>0.23293745051464765</v>
      </c>
      <c r="X243" s="3">
        <v>53.466666666666669</v>
      </c>
      <c r="Y243" s="3">
        <v>16.344444444444445</v>
      </c>
      <c r="Z243" s="4">
        <f>Table39[[#This Row],[LPN Hours Contract]]/Table39[[#This Row],[LPN Hours]]</f>
        <v>0.30569409808811304</v>
      </c>
      <c r="AA243" s="3">
        <v>16.7</v>
      </c>
      <c r="AB243" s="3">
        <v>0</v>
      </c>
      <c r="AC243" s="4">
        <f>Table39[[#This Row],[LPN Admin Hours Contract]]/Table39[[#This Row],[LPN Admin Hours]]</f>
        <v>0</v>
      </c>
      <c r="AD243" s="3">
        <f>SUM(Table39[[#This Row],[CNA Hours]], Table39[[#This Row],[NA in Training Hours]], Table39[[#This Row],[Med Aide/Tech Hours]])</f>
        <v>166.34722222222223</v>
      </c>
      <c r="AE243" s="3">
        <f>SUM(Table39[[#This Row],[CNA Hours Contract]], Table39[[#This Row],[NA in Training Hours Contract]], Table39[[#This Row],[Med Aide/Tech Hours Contract]])</f>
        <v>0.93333333333333335</v>
      </c>
      <c r="AF243" s="4">
        <f>Table39[[#This Row],[CNA/NA/Med Aide Contract Hours]]/Table39[[#This Row],[Total CNA, NA in Training, Med Aide/Tech Hours]]</f>
        <v>5.6107539450613673E-3</v>
      </c>
      <c r="AG243" s="3">
        <v>156.55000000000001</v>
      </c>
      <c r="AH243" s="3">
        <v>0.93333333333333335</v>
      </c>
      <c r="AI243" s="4">
        <f>Table39[[#This Row],[CNA Hours Contract]]/Table39[[#This Row],[CNA Hours]]</f>
        <v>5.9618865112317683E-3</v>
      </c>
      <c r="AJ243" s="3">
        <v>0</v>
      </c>
      <c r="AK243" s="3">
        <v>0</v>
      </c>
      <c r="AL243" s="4">
        <v>0</v>
      </c>
      <c r="AM243" s="3">
        <v>9.7972222222222225</v>
      </c>
      <c r="AN243" s="3">
        <v>0</v>
      </c>
      <c r="AO243" s="4">
        <f>Table39[[#This Row],[Med Aide/Tech Hours Contract]]/Table39[[#This Row],[Med Aide/Tech Hours]]</f>
        <v>0</v>
      </c>
      <c r="AP243" s="1" t="s">
        <v>241</v>
      </c>
      <c r="AQ243" s="1">
        <v>4</v>
      </c>
    </row>
    <row r="244" spans="1:43" x14ac:dyDescent="0.2">
      <c r="A244" s="1" t="s">
        <v>273</v>
      </c>
      <c r="B244" s="1" t="s">
        <v>513</v>
      </c>
      <c r="C244" s="1" t="s">
        <v>687</v>
      </c>
      <c r="D244" s="1" t="s">
        <v>761</v>
      </c>
      <c r="E244" s="3">
        <v>69.355555555555554</v>
      </c>
      <c r="F244" s="3">
        <f t="shared" si="11"/>
        <v>243.58066666666664</v>
      </c>
      <c r="G244" s="3">
        <f>SUM(Table39[[#This Row],[RN Hours Contract (W/ Admin, DON)]], Table39[[#This Row],[LPN Contract Hours (w/ Admin)]], Table39[[#This Row],[CNA/NA/Med Aide Contract Hours]])</f>
        <v>0</v>
      </c>
      <c r="H244" s="4">
        <f>Table39[[#This Row],[Total Contract Hours]]/Table39[[#This Row],[Total Hours Nurse Staffing]]</f>
        <v>0</v>
      </c>
      <c r="I244" s="3">
        <f>SUM(Table39[[#This Row],[RN Hours]], Table39[[#This Row],[RN Admin Hours]], Table39[[#This Row],[RN DON Hours]])</f>
        <v>41.963555555555551</v>
      </c>
      <c r="J244" s="3">
        <f t="shared" si="12"/>
        <v>0</v>
      </c>
      <c r="K244" s="4">
        <f>Table39[[#This Row],[RN Hours Contract (W/ Admin, DON)]]/Table39[[#This Row],[RN Hours (w/ Admin, DON)]]</f>
        <v>0</v>
      </c>
      <c r="L244" s="3">
        <v>24.99133333333333</v>
      </c>
      <c r="M244" s="3">
        <v>0</v>
      </c>
      <c r="N244" s="4">
        <f>Table39[[#This Row],[RN Hours Contract]]/Table39[[#This Row],[RN Hours]]</f>
        <v>0</v>
      </c>
      <c r="O244" s="3">
        <v>11.372222222222222</v>
      </c>
      <c r="P244" s="3">
        <v>0</v>
      </c>
      <c r="Q244" s="4">
        <f>Table39[[#This Row],[RN Admin Hours Contract]]/Table39[[#This Row],[RN Admin Hours]]</f>
        <v>0</v>
      </c>
      <c r="R244" s="3">
        <v>5.6</v>
      </c>
      <c r="S244" s="3">
        <v>0</v>
      </c>
      <c r="T244" s="4">
        <f>Table39[[#This Row],[RN DON Hours Contract]]/Table39[[#This Row],[RN DON Hours]]</f>
        <v>0</v>
      </c>
      <c r="U244" s="3">
        <f>SUM(Table39[[#This Row],[LPN Hours]], Table39[[#This Row],[LPN Admin Hours]])</f>
        <v>60.676222222222215</v>
      </c>
      <c r="V244" s="3">
        <f>Table39[[#This Row],[LPN Hours Contract]]+Table39[[#This Row],[LPN Admin Hours Contract]]</f>
        <v>0</v>
      </c>
      <c r="W244" s="4">
        <f t="shared" si="13"/>
        <v>0</v>
      </c>
      <c r="X244" s="3">
        <v>49.070666666666661</v>
      </c>
      <c r="Y244" s="3">
        <v>0</v>
      </c>
      <c r="Z244" s="4">
        <f>Table39[[#This Row],[LPN Hours Contract]]/Table39[[#This Row],[LPN Hours]]</f>
        <v>0</v>
      </c>
      <c r="AA244" s="3">
        <v>11.605555555555556</v>
      </c>
      <c r="AB244" s="3">
        <v>0</v>
      </c>
      <c r="AC244" s="4">
        <f>Table39[[#This Row],[LPN Admin Hours Contract]]/Table39[[#This Row],[LPN Admin Hours]]</f>
        <v>0</v>
      </c>
      <c r="AD244" s="3">
        <f>SUM(Table39[[#This Row],[CNA Hours]], Table39[[#This Row],[NA in Training Hours]], Table39[[#This Row],[Med Aide/Tech Hours]])</f>
        <v>140.94088888888888</v>
      </c>
      <c r="AE244" s="3">
        <f>SUM(Table39[[#This Row],[CNA Hours Contract]], Table39[[#This Row],[NA in Training Hours Contract]], Table39[[#This Row],[Med Aide/Tech Hours Contract]])</f>
        <v>0</v>
      </c>
      <c r="AF244" s="4">
        <f>Table39[[#This Row],[CNA/NA/Med Aide Contract Hours]]/Table39[[#This Row],[Total CNA, NA in Training, Med Aide/Tech Hours]]</f>
        <v>0</v>
      </c>
      <c r="AG244" s="3">
        <v>95.322666666666677</v>
      </c>
      <c r="AH244" s="3">
        <v>0</v>
      </c>
      <c r="AI244" s="4">
        <f>Table39[[#This Row],[CNA Hours Contract]]/Table39[[#This Row],[CNA Hours]]</f>
        <v>0</v>
      </c>
      <c r="AJ244" s="3">
        <v>39.595999999999997</v>
      </c>
      <c r="AK244" s="3">
        <v>0</v>
      </c>
      <c r="AL244" s="4">
        <f>Table39[[#This Row],[NA in Training Hours Contract]]/Table39[[#This Row],[NA in Training Hours]]</f>
        <v>0</v>
      </c>
      <c r="AM244" s="3">
        <v>6.0222222222222221</v>
      </c>
      <c r="AN244" s="3">
        <v>0</v>
      </c>
      <c r="AO244" s="4">
        <f>Table39[[#This Row],[Med Aide/Tech Hours Contract]]/Table39[[#This Row],[Med Aide/Tech Hours]]</f>
        <v>0</v>
      </c>
      <c r="AP244" s="1" t="s">
        <v>242</v>
      </c>
      <c r="AQ244" s="1">
        <v>4</v>
      </c>
    </row>
    <row r="245" spans="1:43" x14ac:dyDescent="0.2">
      <c r="A245" s="1" t="s">
        <v>273</v>
      </c>
      <c r="B245" s="1" t="s">
        <v>514</v>
      </c>
      <c r="C245" s="1" t="s">
        <v>602</v>
      </c>
      <c r="D245" s="1" t="s">
        <v>706</v>
      </c>
      <c r="E245" s="3">
        <v>82.655555555555551</v>
      </c>
      <c r="F245" s="3">
        <f t="shared" si="11"/>
        <v>309.45833333333337</v>
      </c>
      <c r="G245" s="3">
        <f>SUM(Table39[[#This Row],[RN Hours Contract (W/ Admin, DON)]], Table39[[#This Row],[LPN Contract Hours (w/ Admin)]], Table39[[#This Row],[CNA/NA/Med Aide Contract Hours]])</f>
        <v>22.041888888888884</v>
      </c>
      <c r="H245" s="4">
        <f>Table39[[#This Row],[Total Contract Hours]]/Table39[[#This Row],[Total Hours Nurse Staffing]]</f>
        <v>7.1227323728737468E-2</v>
      </c>
      <c r="I245" s="3">
        <f>SUM(Table39[[#This Row],[RN Hours]], Table39[[#This Row],[RN Admin Hours]], Table39[[#This Row],[RN DON Hours]])</f>
        <v>47.293222222222219</v>
      </c>
      <c r="J245" s="3">
        <f t="shared" si="12"/>
        <v>1.125</v>
      </c>
      <c r="K245" s="4">
        <f>Table39[[#This Row],[RN Hours Contract (W/ Admin, DON)]]/Table39[[#This Row],[RN Hours (w/ Admin, DON)]]</f>
        <v>2.3787763809237406E-2</v>
      </c>
      <c r="L245" s="3">
        <v>26.91611111111111</v>
      </c>
      <c r="M245" s="3">
        <v>1.125</v>
      </c>
      <c r="N245" s="4">
        <f>Table39[[#This Row],[RN Hours Contract]]/Table39[[#This Row],[RN Hours]]</f>
        <v>4.1796528308117815E-2</v>
      </c>
      <c r="O245" s="3">
        <v>14.688222222222223</v>
      </c>
      <c r="P245" s="3">
        <v>0</v>
      </c>
      <c r="Q245" s="4">
        <f>Table39[[#This Row],[RN Admin Hours Contract]]/Table39[[#This Row],[RN Admin Hours]]</f>
        <v>0</v>
      </c>
      <c r="R245" s="3">
        <v>5.6888888888888891</v>
      </c>
      <c r="S245" s="3">
        <v>0</v>
      </c>
      <c r="T245" s="4">
        <f>Table39[[#This Row],[RN DON Hours Contract]]/Table39[[#This Row],[RN DON Hours]]</f>
        <v>0</v>
      </c>
      <c r="U245" s="3">
        <f>SUM(Table39[[#This Row],[LPN Hours]], Table39[[#This Row],[LPN Admin Hours]])</f>
        <v>63.945555555555558</v>
      </c>
      <c r="V245" s="3">
        <f>Table39[[#This Row],[LPN Hours Contract]]+Table39[[#This Row],[LPN Admin Hours Contract]]</f>
        <v>3.9305555555555554</v>
      </c>
      <c r="W245" s="4">
        <f t="shared" si="13"/>
        <v>6.1467220378446936E-2</v>
      </c>
      <c r="X245" s="3">
        <v>54.458111111111108</v>
      </c>
      <c r="Y245" s="3">
        <v>3.8861111111111111</v>
      </c>
      <c r="Z245" s="4">
        <f>Table39[[#This Row],[LPN Hours Contract]]/Table39[[#This Row],[LPN Hours]]</f>
        <v>7.1359638294877001E-2</v>
      </c>
      <c r="AA245" s="3">
        <v>9.4874444444444457</v>
      </c>
      <c r="AB245" s="3">
        <v>4.4444444444444446E-2</v>
      </c>
      <c r="AC245" s="4">
        <f>Table39[[#This Row],[LPN Admin Hours Contract]]/Table39[[#This Row],[LPN Admin Hours]]</f>
        <v>4.6845538548022526E-3</v>
      </c>
      <c r="AD245" s="3">
        <f>SUM(Table39[[#This Row],[CNA Hours]], Table39[[#This Row],[NA in Training Hours]], Table39[[#This Row],[Med Aide/Tech Hours]])</f>
        <v>198.21955555555556</v>
      </c>
      <c r="AE245" s="3">
        <f>SUM(Table39[[#This Row],[CNA Hours Contract]], Table39[[#This Row],[NA in Training Hours Contract]], Table39[[#This Row],[Med Aide/Tech Hours Contract]])</f>
        <v>16.986333333333331</v>
      </c>
      <c r="AF245" s="4">
        <f>Table39[[#This Row],[CNA/NA/Med Aide Contract Hours]]/Table39[[#This Row],[Total CNA, NA in Training, Med Aide/Tech Hours]]</f>
        <v>8.5694538491549205E-2</v>
      </c>
      <c r="AG245" s="3">
        <v>150.06544444444444</v>
      </c>
      <c r="AH245" s="3">
        <v>16.714111111111109</v>
      </c>
      <c r="AI245" s="4">
        <f>Table39[[#This Row],[CNA Hours Contract]]/Table39[[#This Row],[CNA Hours]]</f>
        <v>0.11137881324370329</v>
      </c>
      <c r="AJ245" s="3">
        <v>29.433333333333337</v>
      </c>
      <c r="AK245" s="3">
        <v>0</v>
      </c>
      <c r="AL245" s="4">
        <f>Table39[[#This Row],[NA in Training Hours Contract]]/Table39[[#This Row],[NA in Training Hours]]</f>
        <v>0</v>
      </c>
      <c r="AM245" s="3">
        <v>18.720777777777773</v>
      </c>
      <c r="AN245" s="3">
        <v>0.2722222222222222</v>
      </c>
      <c r="AO245" s="4">
        <f>Table39[[#This Row],[Med Aide/Tech Hours Contract]]/Table39[[#This Row],[Med Aide/Tech Hours]]</f>
        <v>1.4541181218729044E-2</v>
      </c>
      <c r="AP245" s="1" t="s">
        <v>243</v>
      </c>
      <c r="AQ245" s="1">
        <v>4</v>
      </c>
    </row>
    <row r="246" spans="1:43" x14ac:dyDescent="0.2">
      <c r="A246" s="1" t="s">
        <v>273</v>
      </c>
      <c r="B246" s="1" t="s">
        <v>515</v>
      </c>
      <c r="C246" s="1" t="s">
        <v>686</v>
      </c>
      <c r="D246" s="1" t="s">
        <v>761</v>
      </c>
      <c r="E246" s="3">
        <v>108.42222222222222</v>
      </c>
      <c r="F246" s="3">
        <f t="shared" si="11"/>
        <v>398.99555555555554</v>
      </c>
      <c r="G246" s="3">
        <f>SUM(Table39[[#This Row],[RN Hours Contract (W/ Admin, DON)]], Table39[[#This Row],[LPN Contract Hours (w/ Admin)]], Table39[[#This Row],[CNA/NA/Med Aide Contract Hours]])</f>
        <v>0</v>
      </c>
      <c r="H246" s="4">
        <f>Table39[[#This Row],[Total Contract Hours]]/Table39[[#This Row],[Total Hours Nurse Staffing]]</f>
        <v>0</v>
      </c>
      <c r="I246" s="3">
        <f>SUM(Table39[[#This Row],[RN Hours]], Table39[[#This Row],[RN Admin Hours]], Table39[[#This Row],[RN DON Hours]])</f>
        <v>58.684444444444438</v>
      </c>
      <c r="J246" s="3">
        <f t="shared" si="12"/>
        <v>0</v>
      </c>
      <c r="K246" s="4">
        <f>Table39[[#This Row],[RN Hours Contract (W/ Admin, DON)]]/Table39[[#This Row],[RN Hours (w/ Admin, DON)]]</f>
        <v>0</v>
      </c>
      <c r="L246" s="3">
        <v>33.958333333333336</v>
      </c>
      <c r="M246" s="3">
        <v>0</v>
      </c>
      <c r="N246" s="4">
        <f>Table39[[#This Row],[RN Hours Contract]]/Table39[[#This Row],[RN Hours]]</f>
        <v>0</v>
      </c>
      <c r="O246" s="3">
        <v>17.695666666666664</v>
      </c>
      <c r="P246" s="3">
        <v>0</v>
      </c>
      <c r="Q246" s="4">
        <f>Table39[[#This Row],[RN Admin Hours Contract]]/Table39[[#This Row],[RN Admin Hours]]</f>
        <v>0</v>
      </c>
      <c r="R246" s="3">
        <v>7.0304444444444449</v>
      </c>
      <c r="S246" s="3">
        <v>0</v>
      </c>
      <c r="T246" s="4">
        <f>Table39[[#This Row],[RN DON Hours Contract]]/Table39[[#This Row],[RN DON Hours]]</f>
        <v>0</v>
      </c>
      <c r="U246" s="3">
        <f>SUM(Table39[[#This Row],[LPN Hours]], Table39[[#This Row],[LPN Admin Hours]])</f>
        <v>117.23533333333333</v>
      </c>
      <c r="V246" s="3">
        <f>Table39[[#This Row],[LPN Hours Contract]]+Table39[[#This Row],[LPN Admin Hours Contract]]</f>
        <v>0</v>
      </c>
      <c r="W246" s="4">
        <f t="shared" si="13"/>
        <v>0</v>
      </c>
      <c r="X246" s="3">
        <v>96.745444444444445</v>
      </c>
      <c r="Y246" s="3">
        <v>0</v>
      </c>
      <c r="Z246" s="4">
        <f>Table39[[#This Row],[LPN Hours Contract]]/Table39[[#This Row],[LPN Hours]]</f>
        <v>0</v>
      </c>
      <c r="AA246" s="3">
        <v>20.489888888888885</v>
      </c>
      <c r="AB246" s="3">
        <v>0</v>
      </c>
      <c r="AC246" s="4">
        <f>Table39[[#This Row],[LPN Admin Hours Contract]]/Table39[[#This Row],[LPN Admin Hours]]</f>
        <v>0</v>
      </c>
      <c r="AD246" s="3">
        <f>SUM(Table39[[#This Row],[CNA Hours]], Table39[[#This Row],[NA in Training Hours]], Table39[[#This Row],[Med Aide/Tech Hours]])</f>
        <v>223.07577777777777</v>
      </c>
      <c r="AE246" s="3">
        <f>SUM(Table39[[#This Row],[CNA Hours Contract]], Table39[[#This Row],[NA in Training Hours Contract]], Table39[[#This Row],[Med Aide/Tech Hours Contract]])</f>
        <v>0</v>
      </c>
      <c r="AF246" s="4">
        <f>Table39[[#This Row],[CNA/NA/Med Aide Contract Hours]]/Table39[[#This Row],[Total CNA, NA in Training, Med Aide/Tech Hours]]</f>
        <v>0</v>
      </c>
      <c r="AG246" s="3">
        <v>214.88766666666666</v>
      </c>
      <c r="AH246" s="3">
        <v>0</v>
      </c>
      <c r="AI246" s="4">
        <f>Table39[[#This Row],[CNA Hours Contract]]/Table39[[#This Row],[CNA Hours]]</f>
        <v>0</v>
      </c>
      <c r="AJ246" s="3">
        <v>8.1881111111111107</v>
      </c>
      <c r="AK246" s="3">
        <v>0</v>
      </c>
      <c r="AL246" s="4">
        <f>Table39[[#This Row],[NA in Training Hours Contract]]/Table39[[#This Row],[NA in Training Hours]]</f>
        <v>0</v>
      </c>
      <c r="AM246" s="3">
        <v>0</v>
      </c>
      <c r="AN246" s="3">
        <v>0</v>
      </c>
      <c r="AO246" s="4">
        <v>0</v>
      </c>
      <c r="AP246" s="1" t="s">
        <v>244</v>
      </c>
      <c r="AQ246" s="1">
        <v>4</v>
      </c>
    </row>
    <row r="247" spans="1:43" x14ac:dyDescent="0.2">
      <c r="A247" s="1" t="s">
        <v>273</v>
      </c>
      <c r="B247" s="1" t="s">
        <v>516</v>
      </c>
      <c r="C247" s="1" t="s">
        <v>548</v>
      </c>
      <c r="D247" s="1" t="s">
        <v>805</v>
      </c>
      <c r="E247" s="3">
        <v>118.37777777777778</v>
      </c>
      <c r="F247" s="3">
        <f t="shared" si="11"/>
        <v>569.93777777777768</v>
      </c>
      <c r="G247" s="3">
        <f>SUM(Table39[[#This Row],[RN Hours Contract (W/ Admin, DON)]], Table39[[#This Row],[LPN Contract Hours (w/ Admin)]], Table39[[#This Row],[CNA/NA/Med Aide Contract Hours]])</f>
        <v>18.028888888888893</v>
      </c>
      <c r="H247" s="4">
        <f>Table39[[#This Row],[Total Contract Hours]]/Table39[[#This Row],[Total Hours Nurse Staffing]]</f>
        <v>3.1633082753672929E-2</v>
      </c>
      <c r="I247" s="3">
        <f>SUM(Table39[[#This Row],[RN Hours]], Table39[[#This Row],[RN Admin Hours]], Table39[[#This Row],[RN DON Hours]])</f>
        <v>60.531111111111109</v>
      </c>
      <c r="J247" s="3">
        <f t="shared" si="12"/>
        <v>0</v>
      </c>
      <c r="K247" s="4">
        <f>Table39[[#This Row],[RN Hours Contract (W/ Admin, DON)]]/Table39[[#This Row],[RN Hours (w/ Admin, DON)]]</f>
        <v>0</v>
      </c>
      <c r="L247" s="3">
        <v>41.242222222222225</v>
      </c>
      <c r="M247" s="3">
        <v>0</v>
      </c>
      <c r="N247" s="4">
        <f>Table39[[#This Row],[RN Hours Contract]]/Table39[[#This Row],[RN Hours]]</f>
        <v>0</v>
      </c>
      <c r="O247" s="3">
        <v>14.488888888888889</v>
      </c>
      <c r="P247" s="3">
        <v>0</v>
      </c>
      <c r="Q247" s="4">
        <f>Table39[[#This Row],[RN Admin Hours Contract]]/Table39[[#This Row],[RN Admin Hours]]</f>
        <v>0</v>
      </c>
      <c r="R247" s="3">
        <v>4.8</v>
      </c>
      <c r="S247" s="3">
        <v>0</v>
      </c>
      <c r="T247" s="4">
        <f>Table39[[#This Row],[RN DON Hours Contract]]/Table39[[#This Row],[RN DON Hours]]</f>
        <v>0</v>
      </c>
      <c r="U247" s="3">
        <f>SUM(Table39[[#This Row],[LPN Hours]], Table39[[#This Row],[LPN Admin Hours]])</f>
        <v>172.98555555555555</v>
      </c>
      <c r="V247" s="3">
        <f>Table39[[#This Row],[LPN Hours Contract]]+Table39[[#This Row],[LPN Admin Hours Contract]]</f>
        <v>18.028888888888893</v>
      </c>
      <c r="W247" s="4">
        <f t="shared" si="13"/>
        <v>0.10422193246706536</v>
      </c>
      <c r="X247" s="3">
        <v>144.41777777777779</v>
      </c>
      <c r="Y247" s="3">
        <v>18.028888888888893</v>
      </c>
      <c r="Z247" s="4">
        <f>Table39[[#This Row],[LPN Hours Contract]]/Table39[[#This Row],[LPN Hours]]</f>
        <v>0.12483843171046966</v>
      </c>
      <c r="AA247" s="3">
        <v>28.567777777777767</v>
      </c>
      <c r="AB247" s="3">
        <v>0</v>
      </c>
      <c r="AC247" s="4">
        <f>Table39[[#This Row],[LPN Admin Hours Contract]]/Table39[[#This Row],[LPN Admin Hours]]</f>
        <v>0</v>
      </c>
      <c r="AD247" s="3">
        <f>SUM(Table39[[#This Row],[CNA Hours]], Table39[[#This Row],[NA in Training Hours]], Table39[[#This Row],[Med Aide/Tech Hours]])</f>
        <v>336.42111111111109</v>
      </c>
      <c r="AE247" s="3">
        <f>SUM(Table39[[#This Row],[CNA Hours Contract]], Table39[[#This Row],[NA in Training Hours Contract]], Table39[[#This Row],[Med Aide/Tech Hours Contract]])</f>
        <v>0</v>
      </c>
      <c r="AF247" s="4">
        <f>Table39[[#This Row],[CNA/NA/Med Aide Contract Hours]]/Table39[[#This Row],[Total CNA, NA in Training, Med Aide/Tech Hours]]</f>
        <v>0</v>
      </c>
      <c r="AG247" s="3">
        <v>306.40666666666664</v>
      </c>
      <c r="AH247" s="3">
        <v>0</v>
      </c>
      <c r="AI247" s="4">
        <f>Table39[[#This Row],[CNA Hours Contract]]/Table39[[#This Row],[CNA Hours]]</f>
        <v>0</v>
      </c>
      <c r="AJ247" s="3">
        <v>0</v>
      </c>
      <c r="AK247" s="3">
        <v>0</v>
      </c>
      <c r="AL247" s="4">
        <v>0</v>
      </c>
      <c r="AM247" s="3">
        <v>30.014444444444468</v>
      </c>
      <c r="AN247" s="3">
        <v>0</v>
      </c>
      <c r="AO247" s="4">
        <f>Table39[[#This Row],[Med Aide/Tech Hours Contract]]/Table39[[#This Row],[Med Aide/Tech Hours]]</f>
        <v>0</v>
      </c>
      <c r="AP247" s="1" t="s">
        <v>245</v>
      </c>
      <c r="AQ247" s="1">
        <v>4</v>
      </c>
    </row>
    <row r="248" spans="1:43" x14ac:dyDescent="0.2">
      <c r="A248" s="1" t="s">
        <v>273</v>
      </c>
      <c r="B248" s="1" t="s">
        <v>517</v>
      </c>
      <c r="C248" s="1" t="s">
        <v>561</v>
      </c>
      <c r="D248" s="1" t="s">
        <v>700</v>
      </c>
      <c r="E248" s="3">
        <v>16.011111111111113</v>
      </c>
      <c r="F248" s="3">
        <f t="shared" si="11"/>
        <v>114.46955555555556</v>
      </c>
      <c r="G248" s="3">
        <f>SUM(Table39[[#This Row],[RN Hours Contract (W/ Admin, DON)]], Table39[[#This Row],[LPN Contract Hours (w/ Admin)]], Table39[[#This Row],[CNA/NA/Med Aide Contract Hours]])</f>
        <v>6.1462222222222227</v>
      </c>
      <c r="H248" s="4">
        <f>Table39[[#This Row],[Total Contract Hours]]/Table39[[#This Row],[Total Hours Nurse Staffing]]</f>
        <v>5.3693073170352913E-2</v>
      </c>
      <c r="I248" s="3">
        <f>SUM(Table39[[#This Row],[RN Hours]], Table39[[#This Row],[RN Admin Hours]], Table39[[#This Row],[RN DON Hours]])</f>
        <v>29.150444444444446</v>
      </c>
      <c r="J248" s="3">
        <f t="shared" si="12"/>
        <v>0</v>
      </c>
      <c r="K248" s="4">
        <f>Table39[[#This Row],[RN Hours Contract (W/ Admin, DON)]]/Table39[[#This Row],[RN Hours (w/ Admin, DON)]]</f>
        <v>0</v>
      </c>
      <c r="L248" s="3">
        <v>15.647222222222222</v>
      </c>
      <c r="M248" s="3">
        <v>0</v>
      </c>
      <c r="N248" s="4">
        <f>Table39[[#This Row],[RN Hours Contract]]/Table39[[#This Row],[RN Hours]]</f>
        <v>0</v>
      </c>
      <c r="O248" s="3">
        <v>8.4365555555555574</v>
      </c>
      <c r="P248" s="3">
        <v>0</v>
      </c>
      <c r="Q248" s="4">
        <f>Table39[[#This Row],[RN Admin Hours Contract]]/Table39[[#This Row],[RN Admin Hours]]</f>
        <v>0</v>
      </c>
      <c r="R248" s="3">
        <v>5.0666666666666664</v>
      </c>
      <c r="S248" s="3">
        <v>0</v>
      </c>
      <c r="T248" s="4">
        <f>Table39[[#This Row],[RN DON Hours Contract]]/Table39[[#This Row],[RN DON Hours]]</f>
        <v>0</v>
      </c>
      <c r="U248" s="3">
        <f>SUM(Table39[[#This Row],[LPN Hours]], Table39[[#This Row],[LPN Admin Hours]])</f>
        <v>29.084222222222223</v>
      </c>
      <c r="V248" s="3">
        <f>Table39[[#This Row],[LPN Hours Contract]]+Table39[[#This Row],[LPN Admin Hours Contract]]</f>
        <v>4.9888888888888889</v>
      </c>
      <c r="W248" s="4">
        <f t="shared" si="13"/>
        <v>0.1715324842029661</v>
      </c>
      <c r="X248" s="3">
        <v>18.471444444444444</v>
      </c>
      <c r="Y248" s="3">
        <v>4.9888888888888889</v>
      </c>
      <c r="Z248" s="4">
        <f>Table39[[#This Row],[LPN Hours Contract]]/Table39[[#This Row],[LPN Hours]]</f>
        <v>0.27008656003561055</v>
      </c>
      <c r="AA248" s="3">
        <v>10.612777777777778</v>
      </c>
      <c r="AB248" s="3">
        <v>0</v>
      </c>
      <c r="AC248" s="4">
        <f>Table39[[#This Row],[LPN Admin Hours Contract]]/Table39[[#This Row],[LPN Admin Hours]]</f>
        <v>0</v>
      </c>
      <c r="AD248" s="3">
        <f>SUM(Table39[[#This Row],[CNA Hours]], Table39[[#This Row],[NA in Training Hours]], Table39[[#This Row],[Med Aide/Tech Hours]])</f>
        <v>56.234888888888882</v>
      </c>
      <c r="AE248" s="3">
        <f>SUM(Table39[[#This Row],[CNA Hours Contract]], Table39[[#This Row],[NA in Training Hours Contract]], Table39[[#This Row],[Med Aide/Tech Hours Contract]])</f>
        <v>1.1573333333333333</v>
      </c>
      <c r="AF248" s="4">
        <f>Table39[[#This Row],[CNA/NA/Med Aide Contract Hours]]/Table39[[#This Row],[Total CNA, NA in Training, Med Aide/Tech Hours]]</f>
        <v>2.0580343558961028E-2</v>
      </c>
      <c r="AG248" s="3">
        <v>50.860999999999997</v>
      </c>
      <c r="AH248" s="3">
        <v>1.1573333333333333</v>
      </c>
      <c r="AI248" s="4">
        <f>Table39[[#This Row],[CNA Hours Contract]]/Table39[[#This Row],[CNA Hours]]</f>
        <v>2.2754828519559848E-2</v>
      </c>
      <c r="AJ248" s="3">
        <v>0</v>
      </c>
      <c r="AK248" s="3">
        <v>0</v>
      </c>
      <c r="AL248" s="4">
        <v>0</v>
      </c>
      <c r="AM248" s="3">
        <v>5.3738888888888869</v>
      </c>
      <c r="AN248" s="3">
        <v>0</v>
      </c>
      <c r="AO248" s="4">
        <f>Table39[[#This Row],[Med Aide/Tech Hours Contract]]/Table39[[#This Row],[Med Aide/Tech Hours]]</f>
        <v>0</v>
      </c>
      <c r="AP248" s="1" t="s">
        <v>246</v>
      </c>
      <c r="AQ248" s="1">
        <v>4</v>
      </c>
    </row>
    <row r="249" spans="1:43" x14ac:dyDescent="0.2">
      <c r="A249" s="1" t="s">
        <v>273</v>
      </c>
      <c r="B249" s="1" t="s">
        <v>518</v>
      </c>
      <c r="C249" s="1" t="s">
        <v>563</v>
      </c>
      <c r="D249" s="1" t="s">
        <v>694</v>
      </c>
      <c r="E249" s="3">
        <v>114.85555555555555</v>
      </c>
      <c r="F249" s="3">
        <f t="shared" si="11"/>
        <v>435.04899999999998</v>
      </c>
      <c r="G249" s="3">
        <f>SUM(Table39[[#This Row],[RN Hours Contract (W/ Admin, DON)]], Table39[[#This Row],[LPN Contract Hours (w/ Admin)]], Table39[[#This Row],[CNA/NA/Med Aide Contract Hours]])</f>
        <v>53.346222222222224</v>
      </c>
      <c r="H249" s="4">
        <f>Table39[[#This Row],[Total Contract Hours]]/Table39[[#This Row],[Total Hours Nurse Staffing]]</f>
        <v>0.12262118111344292</v>
      </c>
      <c r="I249" s="3">
        <f>SUM(Table39[[#This Row],[RN Hours]], Table39[[#This Row],[RN Admin Hours]], Table39[[#This Row],[RN DON Hours]])</f>
        <v>75.276333333333341</v>
      </c>
      <c r="J249" s="3">
        <f t="shared" si="12"/>
        <v>8.8472222222222214</v>
      </c>
      <c r="K249" s="4">
        <f>Table39[[#This Row],[RN Hours Contract (W/ Admin, DON)]]/Table39[[#This Row],[RN Hours (w/ Admin, DON)]]</f>
        <v>0.11752993046361035</v>
      </c>
      <c r="L249" s="3">
        <v>40.25844444444445</v>
      </c>
      <c r="M249" s="3">
        <v>8.8472222222222214</v>
      </c>
      <c r="N249" s="4">
        <f>Table39[[#This Row],[RN Hours Contract]]/Table39[[#This Row],[RN Hours]]</f>
        <v>0.21976065752940716</v>
      </c>
      <c r="O249" s="3">
        <v>29.240111111111119</v>
      </c>
      <c r="P249" s="3">
        <v>0</v>
      </c>
      <c r="Q249" s="4">
        <f>Table39[[#This Row],[RN Admin Hours Contract]]/Table39[[#This Row],[RN Admin Hours]]</f>
        <v>0</v>
      </c>
      <c r="R249" s="3">
        <v>5.7777777777777777</v>
      </c>
      <c r="S249" s="3">
        <v>0</v>
      </c>
      <c r="T249" s="4">
        <f>Table39[[#This Row],[RN DON Hours Contract]]/Table39[[#This Row],[RN DON Hours]]</f>
        <v>0</v>
      </c>
      <c r="U249" s="3">
        <f>SUM(Table39[[#This Row],[LPN Hours]], Table39[[#This Row],[LPN Admin Hours]])</f>
        <v>110.31766666666667</v>
      </c>
      <c r="V249" s="3">
        <f>Table39[[#This Row],[LPN Hours Contract]]+Table39[[#This Row],[LPN Admin Hours Contract]]</f>
        <v>21.217555555555556</v>
      </c>
      <c r="W249" s="4">
        <f t="shared" si="13"/>
        <v>0.19233143880450296</v>
      </c>
      <c r="X249" s="3">
        <v>105.78433333333334</v>
      </c>
      <c r="Y249" s="3">
        <v>21.217555555555556</v>
      </c>
      <c r="Z249" s="4">
        <f>Table39[[#This Row],[LPN Hours Contract]]/Table39[[#This Row],[LPN Hours]]</f>
        <v>0.20057370394061713</v>
      </c>
      <c r="AA249" s="3">
        <v>4.5333333333333332</v>
      </c>
      <c r="AB249" s="3">
        <v>0</v>
      </c>
      <c r="AC249" s="4">
        <f>Table39[[#This Row],[LPN Admin Hours Contract]]/Table39[[#This Row],[LPN Admin Hours]]</f>
        <v>0</v>
      </c>
      <c r="AD249" s="3">
        <f>SUM(Table39[[#This Row],[CNA Hours]], Table39[[#This Row],[NA in Training Hours]], Table39[[#This Row],[Med Aide/Tech Hours]])</f>
        <v>249.45500000000001</v>
      </c>
      <c r="AE249" s="3">
        <f>SUM(Table39[[#This Row],[CNA Hours Contract]], Table39[[#This Row],[NA in Training Hours Contract]], Table39[[#This Row],[Med Aide/Tech Hours Contract]])</f>
        <v>23.281444444444446</v>
      </c>
      <c r="AF249" s="4">
        <f>Table39[[#This Row],[CNA/NA/Med Aide Contract Hours]]/Table39[[#This Row],[Total CNA, NA in Training, Med Aide/Tech Hours]]</f>
        <v>9.3329235511192182E-2</v>
      </c>
      <c r="AG249" s="3">
        <v>239.24611111111113</v>
      </c>
      <c r="AH249" s="3">
        <v>22.388888888888889</v>
      </c>
      <c r="AI249" s="4">
        <f>Table39[[#This Row],[CNA Hours Contract]]/Table39[[#This Row],[CNA Hours]]</f>
        <v>9.3580994001992365E-2</v>
      </c>
      <c r="AJ249" s="3">
        <v>0</v>
      </c>
      <c r="AK249" s="3">
        <v>0</v>
      </c>
      <c r="AL249" s="4">
        <v>0</v>
      </c>
      <c r="AM249" s="3">
        <v>10.208888888888886</v>
      </c>
      <c r="AN249" s="3">
        <v>0.89255555555555555</v>
      </c>
      <c r="AO249" s="4">
        <f>Table39[[#This Row],[Med Aide/Tech Hours Contract]]/Table39[[#This Row],[Med Aide/Tech Hours]]</f>
        <v>8.7429255550718357E-2</v>
      </c>
      <c r="AP249" s="1" t="s">
        <v>247</v>
      </c>
      <c r="AQ249" s="1">
        <v>4</v>
      </c>
    </row>
    <row r="250" spans="1:43" x14ac:dyDescent="0.2">
      <c r="A250" s="1" t="s">
        <v>273</v>
      </c>
      <c r="B250" s="1" t="s">
        <v>519</v>
      </c>
      <c r="C250" s="1" t="s">
        <v>563</v>
      </c>
      <c r="D250" s="1" t="s">
        <v>694</v>
      </c>
      <c r="E250" s="3">
        <v>91.844444444444449</v>
      </c>
      <c r="F250" s="3">
        <f t="shared" si="11"/>
        <v>352.68855555555558</v>
      </c>
      <c r="G250" s="3">
        <f>SUM(Table39[[#This Row],[RN Hours Contract (W/ Admin, DON)]], Table39[[#This Row],[LPN Contract Hours (w/ Admin)]], Table39[[#This Row],[CNA/NA/Med Aide Contract Hours]])</f>
        <v>39.236444444444444</v>
      </c>
      <c r="H250" s="4">
        <f>Table39[[#This Row],[Total Contract Hours]]/Table39[[#This Row],[Total Hours Nurse Staffing]]</f>
        <v>0.11124955382416403</v>
      </c>
      <c r="I250" s="3">
        <f>SUM(Table39[[#This Row],[RN Hours]], Table39[[#This Row],[RN Admin Hours]], Table39[[#This Row],[RN DON Hours]])</f>
        <v>99.072222222222223</v>
      </c>
      <c r="J250" s="3">
        <f t="shared" si="12"/>
        <v>12.431222222222223</v>
      </c>
      <c r="K250" s="4">
        <f>Table39[[#This Row],[RN Hours Contract (W/ Admin, DON)]]/Table39[[#This Row],[RN Hours (w/ Admin, DON)]]</f>
        <v>0.12547636404418774</v>
      </c>
      <c r="L250" s="3">
        <v>83.098111111111109</v>
      </c>
      <c r="M250" s="3">
        <v>11.542333333333334</v>
      </c>
      <c r="N250" s="4">
        <f>Table39[[#This Row],[RN Hours Contract]]/Table39[[#This Row],[RN Hours]]</f>
        <v>0.13890006859361692</v>
      </c>
      <c r="O250" s="3">
        <v>11.085222222222221</v>
      </c>
      <c r="P250" s="3">
        <v>0</v>
      </c>
      <c r="Q250" s="4">
        <f>Table39[[#This Row],[RN Admin Hours Contract]]/Table39[[#This Row],[RN Admin Hours]]</f>
        <v>0</v>
      </c>
      <c r="R250" s="3">
        <v>4.8888888888888893</v>
      </c>
      <c r="S250" s="3">
        <v>0.88888888888888884</v>
      </c>
      <c r="T250" s="4">
        <f>Table39[[#This Row],[RN DON Hours Contract]]/Table39[[#This Row],[RN DON Hours]]</f>
        <v>0.1818181818181818</v>
      </c>
      <c r="U250" s="3">
        <f>SUM(Table39[[#This Row],[LPN Hours]], Table39[[#This Row],[LPN Admin Hours]])</f>
        <v>72.762777777777785</v>
      </c>
      <c r="V250" s="3">
        <f>Table39[[#This Row],[LPN Hours Contract]]+Table39[[#This Row],[LPN Admin Hours Contract]]</f>
        <v>25.135777777777779</v>
      </c>
      <c r="W250" s="4">
        <f t="shared" si="13"/>
        <v>0.34544829850427183</v>
      </c>
      <c r="X250" s="3">
        <v>65.046444444444447</v>
      </c>
      <c r="Y250" s="3">
        <v>25.135777777777779</v>
      </c>
      <c r="Z250" s="4">
        <f>Table39[[#This Row],[LPN Hours Contract]]/Table39[[#This Row],[LPN Hours]]</f>
        <v>0.38642815902483352</v>
      </c>
      <c r="AA250" s="3">
        <v>7.7163333333333322</v>
      </c>
      <c r="AB250" s="3">
        <v>0</v>
      </c>
      <c r="AC250" s="4">
        <f>Table39[[#This Row],[LPN Admin Hours Contract]]/Table39[[#This Row],[LPN Admin Hours]]</f>
        <v>0</v>
      </c>
      <c r="AD250" s="3">
        <f>SUM(Table39[[#This Row],[CNA Hours]], Table39[[#This Row],[NA in Training Hours]], Table39[[#This Row],[Med Aide/Tech Hours]])</f>
        <v>180.85355555555557</v>
      </c>
      <c r="AE250" s="3">
        <f>SUM(Table39[[#This Row],[CNA Hours Contract]], Table39[[#This Row],[NA in Training Hours Contract]], Table39[[#This Row],[Med Aide/Tech Hours Contract]])</f>
        <v>1.6694444444444445</v>
      </c>
      <c r="AF250" s="4">
        <f>Table39[[#This Row],[CNA/NA/Med Aide Contract Hours]]/Table39[[#This Row],[Total CNA, NA in Training, Med Aide/Tech Hours]]</f>
        <v>9.2309185700892426E-3</v>
      </c>
      <c r="AG250" s="3">
        <v>168.96022222222223</v>
      </c>
      <c r="AH250" s="3">
        <v>1.6694444444444445</v>
      </c>
      <c r="AI250" s="4">
        <f>Table39[[#This Row],[CNA Hours Contract]]/Table39[[#This Row],[CNA Hours]]</f>
        <v>9.8806951274527464E-3</v>
      </c>
      <c r="AJ250" s="3">
        <v>0</v>
      </c>
      <c r="AK250" s="3">
        <v>0</v>
      </c>
      <c r="AL250" s="4">
        <v>0</v>
      </c>
      <c r="AM250" s="3">
        <v>11.893333333333334</v>
      </c>
      <c r="AN250" s="3">
        <v>0</v>
      </c>
      <c r="AO250" s="4">
        <f>Table39[[#This Row],[Med Aide/Tech Hours Contract]]/Table39[[#This Row],[Med Aide/Tech Hours]]</f>
        <v>0</v>
      </c>
      <c r="AP250" s="1" t="s">
        <v>248</v>
      </c>
      <c r="AQ250" s="1">
        <v>4</v>
      </c>
    </row>
    <row r="251" spans="1:43" x14ac:dyDescent="0.2">
      <c r="A251" s="1" t="s">
        <v>273</v>
      </c>
      <c r="B251" s="1" t="s">
        <v>520</v>
      </c>
      <c r="C251" s="1" t="s">
        <v>563</v>
      </c>
      <c r="D251" s="1" t="s">
        <v>694</v>
      </c>
      <c r="E251" s="3">
        <v>37.4</v>
      </c>
      <c r="F251" s="3">
        <f t="shared" si="11"/>
        <v>166.48577777777777</v>
      </c>
      <c r="G251" s="3">
        <f>SUM(Table39[[#This Row],[RN Hours Contract (W/ Admin, DON)]], Table39[[#This Row],[LPN Contract Hours (w/ Admin)]], Table39[[#This Row],[CNA/NA/Med Aide Contract Hours]])</f>
        <v>0</v>
      </c>
      <c r="H251" s="4">
        <f>Table39[[#This Row],[Total Contract Hours]]/Table39[[#This Row],[Total Hours Nurse Staffing]]</f>
        <v>0</v>
      </c>
      <c r="I251" s="3">
        <f>SUM(Table39[[#This Row],[RN Hours]], Table39[[#This Row],[RN Admin Hours]], Table39[[#This Row],[RN DON Hours]])</f>
        <v>39.372333333333337</v>
      </c>
      <c r="J251" s="3">
        <f t="shared" si="12"/>
        <v>0</v>
      </c>
      <c r="K251" s="4">
        <f>Table39[[#This Row],[RN Hours Contract (W/ Admin, DON)]]/Table39[[#This Row],[RN Hours (w/ Admin, DON)]]</f>
        <v>0</v>
      </c>
      <c r="L251" s="3">
        <v>13.537222222222221</v>
      </c>
      <c r="M251" s="3">
        <v>0</v>
      </c>
      <c r="N251" s="4">
        <f>Table39[[#This Row],[RN Hours Contract]]/Table39[[#This Row],[RN Hours]]</f>
        <v>0</v>
      </c>
      <c r="O251" s="3">
        <v>20.66844444444445</v>
      </c>
      <c r="P251" s="3">
        <v>0</v>
      </c>
      <c r="Q251" s="4">
        <f>Table39[[#This Row],[RN Admin Hours Contract]]/Table39[[#This Row],[RN Admin Hours]]</f>
        <v>0</v>
      </c>
      <c r="R251" s="3">
        <v>5.166666666666667</v>
      </c>
      <c r="S251" s="3">
        <v>0</v>
      </c>
      <c r="T251" s="4">
        <f>Table39[[#This Row],[RN DON Hours Contract]]/Table39[[#This Row],[RN DON Hours]]</f>
        <v>0</v>
      </c>
      <c r="U251" s="3">
        <f>SUM(Table39[[#This Row],[LPN Hours]], Table39[[#This Row],[LPN Admin Hours]])</f>
        <v>56.843777777777774</v>
      </c>
      <c r="V251" s="3">
        <f>Table39[[#This Row],[LPN Hours Contract]]+Table39[[#This Row],[LPN Admin Hours Contract]]</f>
        <v>0</v>
      </c>
      <c r="W251" s="4">
        <f t="shared" si="13"/>
        <v>0</v>
      </c>
      <c r="X251" s="3">
        <v>50.934555555555555</v>
      </c>
      <c r="Y251" s="3">
        <v>0</v>
      </c>
      <c r="Z251" s="4">
        <f>Table39[[#This Row],[LPN Hours Contract]]/Table39[[#This Row],[LPN Hours]]</f>
        <v>0</v>
      </c>
      <c r="AA251" s="3">
        <v>5.9092222222222217</v>
      </c>
      <c r="AB251" s="3">
        <v>0</v>
      </c>
      <c r="AC251" s="4">
        <f>Table39[[#This Row],[LPN Admin Hours Contract]]/Table39[[#This Row],[LPN Admin Hours]]</f>
        <v>0</v>
      </c>
      <c r="AD251" s="3">
        <f>SUM(Table39[[#This Row],[CNA Hours]], Table39[[#This Row],[NA in Training Hours]], Table39[[#This Row],[Med Aide/Tech Hours]])</f>
        <v>70.269666666666666</v>
      </c>
      <c r="AE251" s="3">
        <f>SUM(Table39[[#This Row],[CNA Hours Contract]], Table39[[#This Row],[NA in Training Hours Contract]], Table39[[#This Row],[Med Aide/Tech Hours Contract]])</f>
        <v>0</v>
      </c>
      <c r="AF251" s="4">
        <f>Table39[[#This Row],[CNA/NA/Med Aide Contract Hours]]/Table39[[#This Row],[Total CNA, NA in Training, Med Aide/Tech Hours]]</f>
        <v>0</v>
      </c>
      <c r="AG251" s="3">
        <v>59.002222222222223</v>
      </c>
      <c r="AH251" s="3">
        <v>0</v>
      </c>
      <c r="AI251" s="4">
        <f>Table39[[#This Row],[CNA Hours Contract]]/Table39[[#This Row],[CNA Hours]]</f>
        <v>0</v>
      </c>
      <c r="AJ251" s="3">
        <v>2.6114444444444445</v>
      </c>
      <c r="AK251" s="3">
        <v>0</v>
      </c>
      <c r="AL251" s="4">
        <f>Table39[[#This Row],[NA in Training Hours Contract]]/Table39[[#This Row],[NA in Training Hours]]</f>
        <v>0</v>
      </c>
      <c r="AM251" s="3">
        <v>8.6560000000000041</v>
      </c>
      <c r="AN251" s="3">
        <v>0</v>
      </c>
      <c r="AO251" s="4">
        <f>Table39[[#This Row],[Med Aide/Tech Hours Contract]]/Table39[[#This Row],[Med Aide/Tech Hours]]</f>
        <v>0</v>
      </c>
      <c r="AP251" s="1" t="s">
        <v>249</v>
      </c>
      <c r="AQ251" s="1">
        <v>4</v>
      </c>
    </row>
    <row r="252" spans="1:43" x14ac:dyDescent="0.2">
      <c r="A252" s="1" t="s">
        <v>273</v>
      </c>
      <c r="B252" s="1" t="s">
        <v>521</v>
      </c>
      <c r="C252" s="1" t="s">
        <v>563</v>
      </c>
      <c r="D252" s="1" t="s">
        <v>694</v>
      </c>
      <c r="E252" s="3">
        <v>64.211111111111109</v>
      </c>
      <c r="F252" s="3">
        <f t="shared" si="11"/>
        <v>214.99277777777777</v>
      </c>
      <c r="G252" s="3">
        <f>SUM(Table39[[#This Row],[RN Hours Contract (W/ Admin, DON)]], Table39[[#This Row],[LPN Contract Hours (w/ Admin)]], Table39[[#This Row],[CNA/NA/Med Aide Contract Hours]])</f>
        <v>0</v>
      </c>
      <c r="H252" s="4">
        <f>Table39[[#This Row],[Total Contract Hours]]/Table39[[#This Row],[Total Hours Nurse Staffing]]</f>
        <v>0</v>
      </c>
      <c r="I252" s="3">
        <f>SUM(Table39[[#This Row],[RN Hours]], Table39[[#This Row],[RN Admin Hours]], Table39[[#This Row],[RN DON Hours]])</f>
        <v>57.617333333333335</v>
      </c>
      <c r="J252" s="3">
        <f t="shared" si="12"/>
        <v>0</v>
      </c>
      <c r="K252" s="4">
        <f>Table39[[#This Row],[RN Hours Contract (W/ Admin, DON)]]/Table39[[#This Row],[RN Hours (w/ Admin, DON)]]</f>
        <v>0</v>
      </c>
      <c r="L252" s="3">
        <v>34.189777777777778</v>
      </c>
      <c r="M252" s="3">
        <v>0</v>
      </c>
      <c r="N252" s="4">
        <f>Table39[[#This Row],[RN Hours Contract]]/Table39[[#This Row],[RN Hours]]</f>
        <v>0</v>
      </c>
      <c r="O252" s="3">
        <v>18.294222222222224</v>
      </c>
      <c r="P252" s="3">
        <v>0</v>
      </c>
      <c r="Q252" s="4">
        <f>Table39[[#This Row],[RN Admin Hours Contract]]/Table39[[#This Row],[RN Admin Hours]]</f>
        <v>0</v>
      </c>
      <c r="R252" s="3">
        <v>5.1333333333333337</v>
      </c>
      <c r="S252" s="3">
        <v>0</v>
      </c>
      <c r="T252" s="4">
        <f>Table39[[#This Row],[RN DON Hours Contract]]/Table39[[#This Row],[RN DON Hours]]</f>
        <v>0</v>
      </c>
      <c r="U252" s="3">
        <f>SUM(Table39[[#This Row],[LPN Hours]], Table39[[#This Row],[LPN Admin Hours]])</f>
        <v>52.765999999999998</v>
      </c>
      <c r="V252" s="3">
        <f>Table39[[#This Row],[LPN Hours Contract]]+Table39[[#This Row],[LPN Admin Hours Contract]]</f>
        <v>0</v>
      </c>
      <c r="W252" s="4">
        <f t="shared" si="13"/>
        <v>0</v>
      </c>
      <c r="X252" s="3">
        <v>52.765999999999998</v>
      </c>
      <c r="Y252" s="3">
        <v>0</v>
      </c>
      <c r="Z252" s="4">
        <f>Table39[[#This Row],[LPN Hours Contract]]/Table39[[#This Row],[LPN Hours]]</f>
        <v>0</v>
      </c>
      <c r="AA252" s="3">
        <v>0</v>
      </c>
      <c r="AB252" s="3">
        <v>0</v>
      </c>
      <c r="AC252" s="4">
        <v>0</v>
      </c>
      <c r="AD252" s="3">
        <f>SUM(Table39[[#This Row],[CNA Hours]], Table39[[#This Row],[NA in Training Hours]], Table39[[#This Row],[Med Aide/Tech Hours]])</f>
        <v>104.60944444444445</v>
      </c>
      <c r="AE252" s="3">
        <f>SUM(Table39[[#This Row],[CNA Hours Contract]], Table39[[#This Row],[NA in Training Hours Contract]], Table39[[#This Row],[Med Aide/Tech Hours Contract]])</f>
        <v>0</v>
      </c>
      <c r="AF252" s="4">
        <f>Table39[[#This Row],[CNA/NA/Med Aide Contract Hours]]/Table39[[#This Row],[Total CNA, NA in Training, Med Aide/Tech Hours]]</f>
        <v>0</v>
      </c>
      <c r="AG252" s="3">
        <v>94.064999999999998</v>
      </c>
      <c r="AH252" s="3">
        <v>0</v>
      </c>
      <c r="AI252" s="4">
        <f>Table39[[#This Row],[CNA Hours Contract]]/Table39[[#This Row],[CNA Hours]]</f>
        <v>0</v>
      </c>
      <c r="AJ252" s="3">
        <v>0</v>
      </c>
      <c r="AK252" s="3">
        <v>0</v>
      </c>
      <c r="AL252" s="4">
        <v>0</v>
      </c>
      <c r="AM252" s="3">
        <v>10.544444444444446</v>
      </c>
      <c r="AN252" s="3">
        <v>0</v>
      </c>
      <c r="AO252" s="4">
        <f>Table39[[#This Row],[Med Aide/Tech Hours Contract]]/Table39[[#This Row],[Med Aide/Tech Hours]]</f>
        <v>0</v>
      </c>
      <c r="AP252" s="1" t="s">
        <v>250</v>
      </c>
      <c r="AQ252" s="1">
        <v>4</v>
      </c>
    </row>
    <row r="253" spans="1:43" x14ac:dyDescent="0.2">
      <c r="A253" s="1" t="s">
        <v>273</v>
      </c>
      <c r="B253" s="1" t="s">
        <v>522</v>
      </c>
      <c r="C253" s="1" t="s">
        <v>602</v>
      </c>
      <c r="D253" s="1" t="s">
        <v>706</v>
      </c>
      <c r="E253" s="3">
        <v>69.433333333333337</v>
      </c>
      <c r="F253" s="3">
        <f t="shared" si="11"/>
        <v>267.64111111111112</v>
      </c>
      <c r="G253" s="3">
        <f>SUM(Table39[[#This Row],[RN Hours Contract (W/ Admin, DON)]], Table39[[#This Row],[LPN Contract Hours (w/ Admin)]], Table39[[#This Row],[CNA/NA/Med Aide Contract Hours]])</f>
        <v>8.1611111111111114</v>
      </c>
      <c r="H253" s="4">
        <f>Table39[[#This Row],[Total Contract Hours]]/Table39[[#This Row],[Total Hours Nurse Staffing]]</f>
        <v>3.0492741108532572E-2</v>
      </c>
      <c r="I253" s="3">
        <f>SUM(Table39[[#This Row],[RN Hours]], Table39[[#This Row],[RN Admin Hours]], Table39[[#This Row],[RN DON Hours]])</f>
        <v>72.98</v>
      </c>
      <c r="J253" s="3">
        <f t="shared" si="12"/>
        <v>0.19444444444444445</v>
      </c>
      <c r="K253" s="4">
        <f>Table39[[#This Row],[RN Hours Contract (W/ Admin, DON)]]/Table39[[#This Row],[RN Hours (w/ Admin, DON)]]</f>
        <v>2.6643524862214915E-3</v>
      </c>
      <c r="L253" s="3">
        <v>28.863888888888887</v>
      </c>
      <c r="M253" s="3">
        <v>0.19444444444444445</v>
      </c>
      <c r="N253" s="4">
        <f>Table39[[#This Row],[RN Hours Contract]]/Table39[[#This Row],[RN Hours]]</f>
        <v>6.736598979886441E-3</v>
      </c>
      <c r="O253" s="3">
        <v>38.445</v>
      </c>
      <c r="P253" s="3">
        <v>0</v>
      </c>
      <c r="Q253" s="4">
        <f>Table39[[#This Row],[RN Admin Hours Contract]]/Table39[[#This Row],[RN Admin Hours]]</f>
        <v>0</v>
      </c>
      <c r="R253" s="3">
        <v>5.6711111111111112</v>
      </c>
      <c r="S253" s="3">
        <v>0</v>
      </c>
      <c r="T253" s="4">
        <f>Table39[[#This Row],[RN DON Hours Contract]]/Table39[[#This Row],[RN DON Hours]]</f>
        <v>0</v>
      </c>
      <c r="U253" s="3">
        <f>SUM(Table39[[#This Row],[LPN Hours]], Table39[[#This Row],[LPN Admin Hours]])</f>
        <v>62.572222222222223</v>
      </c>
      <c r="V253" s="3">
        <f>Table39[[#This Row],[LPN Hours Contract]]+Table39[[#This Row],[LPN Admin Hours Contract]]</f>
        <v>2.911111111111111</v>
      </c>
      <c r="W253" s="4">
        <f t="shared" si="13"/>
        <v>4.6524016691822781E-2</v>
      </c>
      <c r="X253" s="3">
        <v>62.572222222222223</v>
      </c>
      <c r="Y253" s="3">
        <v>2.911111111111111</v>
      </c>
      <c r="Z253" s="4">
        <f>Table39[[#This Row],[LPN Hours Contract]]/Table39[[#This Row],[LPN Hours]]</f>
        <v>4.6524016691822781E-2</v>
      </c>
      <c r="AA253" s="3">
        <v>0</v>
      </c>
      <c r="AB253" s="3">
        <v>0</v>
      </c>
      <c r="AC253" s="4">
        <v>0</v>
      </c>
      <c r="AD253" s="3">
        <f>SUM(Table39[[#This Row],[CNA Hours]], Table39[[#This Row],[NA in Training Hours]], Table39[[#This Row],[Med Aide/Tech Hours]])</f>
        <v>132.0888888888889</v>
      </c>
      <c r="AE253" s="3">
        <f>SUM(Table39[[#This Row],[CNA Hours Contract]], Table39[[#This Row],[NA in Training Hours Contract]], Table39[[#This Row],[Med Aide/Tech Hours Contract]])</f>
        <v>5.0555555555555554</v>
      </c>
      <c r="AF253" s="4">
        <f>Table39[[#This Row],[CNA/NA/Med Aide Contract Hours]]/Table39[[#This Row],[Total CNA, NA in Training, Med Aide/Tech Hours]]</f>
        <v>3.8273889636608341E-2</v>
      </c>
      <c r="AG253" s="3">
        <v>112.02222222222223</v>
      </c>
      <c r="AH253" s="3">
        <v>5.0555555555555554</v>
      </c>
      <c r="AI253" s="4">
        <f>Table39[[#This Row],[CNA Hours Contract]]/Table39[[#This Row],[CNA Hours]]</f>
        <v>4.5129934536798248E-2</v>
      </c>
      <c r="AJ253" s="3">
        <v>0</v>
      </c>
      <c r="AK253" s="3">
        <v>0</v>
      </c>
      <c r="AL253" s="4">
        <v>0</v>
      </c>
      <c r="AM253" s="3">
        <v>20.066666666666666</v>
      </c>
      <c r="AN253" s="3">
        <v>0</v>
      </c>
      <c r="AO253" s="4">
        <f>Table39[[#This Row],[Med Aide/Tech Hours Contract]]/Table39[[#This Row],[Med Aide/Tech Hours]]</f>
        <v>0</v>
      </c>
      <c r="AP253" s="1" t="s">
        <v>251</v>
      </c>
      <c r="AQ253" s="1">
        <v>4</v>
      </c>
    </row>
    <row r="254" spans="1:43" x14ac:dyDescent="0.2">
      <c r="A254" s="1" t="s">
        <v>273</v>
      </c>
      <c r="B254" s="1" t="s">
        <v>523</v>
      </c>
      <c r="C254" s="1" t="s">
        <v>688</v>
      </c>
      <c r="D254" s="1" t="s">
        <v>810</v>
      </c>
      <c r="E254" s="3">
        <v>76.822222222222223</v>
      </c>
      <c r="F254" s="3">
        <f t="shared" si="11"/>
        <v>257.62677777777776</v>
      </c>
      <c r="G254" s="3">
        <f>SUM(Table39[[#This Row],[RN Hours Contract (W/ Admin, DON)]], Table39[[#This Row],[LPN Contract Hours (w/ Admin)]], Table39[[#This Row],[CNA/NA/Med Aide Contract Hours]])</f>
        <v>0</v>
      </c>
      <c r="H254" s="4">
        <f>Table39[[#This Row],[Total Contract Hours]]/Table39[[#This Row],[Total Hours Nurse Staffing]]</f>
        <v>0</v>
      </c>
      <c r="I254" s="3">
        <f>SUM(Table39[[#This Row],[RN Hours]], Table39[[#This Row],[RN Admin Hours]], Table39[[#This Row],[RN DON Hours]])</f>
        <v>35.546999999999997</v>
      </c>
      <c r="J254" s="3">
        <f t="shared" si="12"/>
        <v>0</v>
      </c>
      <c r="K254" s="4">
        <f>Table39[[#This Row],[RN Hours Contract (W/ Admin, DON)]]/Table39[[#This Row],[RN Hours (w/ Admin, DON)]]</f>
        <v>0</v>
      </c>
      <c r="L254" s="3">
        <v>23.140888888888888</v>
      </c>
      <c r="M254" s="3">
        <v>0</v>
      </c>
      <c r="N254" s="4">
        <f>Table39[[#This Row],[RN Hours Contract]]/Table39[[#This Row],[RN Hours]]</f>
        <v>0</v>
      </c>
      <c r="O254" s="3">
        <v>6.8061111111111119</v>
      </c>
      <c r="P254" s="3">
        <v>0</v>
      </c>
      <c r="Q254" s="4">
        <f>Table39[[#This Row],[RN Admin Hours Contract]]/Table39[[#This Row],[RN Admin Hours]]</f>
        <v>0</v>
      </c>
      <c r="R254" s="3">
        <v>5.6</v>
      </c>
      <c r="S254" s="3">
        <v>0</v>
      </c>
      <c r="T254" s="4">
        <f>Table39[[#This Row],[RN DON Hours Contract]]/Table39[[#This Row],[RN DON Hours]]</f>
        <v>0</v>
      </c>
      <c r="U254" s="3">
        <f>SUM(Table39[[#This Row],[LPN Hours]], Table39[[#This Row],[LPN Admin Hours]])</f>
        <v>82.814444444444447</v>
      </c>
      <c r="V254" s="3">
        <f>Table39[[#This Row],[LPN Hours Contract]]+Table39[[#This Row],[LPN Admin Hours Contract]]</f>
        <v>0</v>
      </c>
      <c r="W254" s="4">
        <f t="shared" si="13"/>
        <v>0</v>
      </c>
      <c r="X254" s="3">
        <v>71.501111111111115</v>
      </c>
      <c r="Y254" s="3">
        <v>0</v>
      </c>
      <c r="Z254" s="4">
        <f>Table39[[#This Row],[LPN Hours Contract]]/Table39[[#This Row],[LPN Hours]]</f>
        <v>0</v>
      </c>
      <c r="AA254" s="3">
        <v>11.313333333333331</v>
      </c>
      <c r="AB254" s="3">
        <v>0</v>
      </c>
      <c r="AC254" s="4">
        <f>Table39[[#This Row],[LPN Admin Hours Contract]]/Table39[[#This Row],[LPN Admin Hours]]</f>
        <v>0</v>
      </c>
      <c r="AD254" s="3">
        <f>SUM(Table39[[#This Row],[CNA Hours]], Table39[[#This Row],[NA in Training Hours]], Table39[[#This Row],[Med Aide/Tech Hours]])</f>
        <v>139.26533333333333</v>
      </c>
      <c r="AE254" s="3">
        <f>SUM(Table39[[#This Row],[CNA Hours Contract]], Table39[[#This Row],[NA in Training Hours Contract]], Table39[[#This Row],[Med Aide/Tech Hours Contract]])</f>
        <v>0</v>
      </c>
      <c r="AF254" s="4">
        <f>Table39[[#This Row],[CNA/NA/Med Aide Contract Hours]]/Table39[[#This Row],[Total CNA, NA in Training, Med Aide/Tech Hours]]</f>
        <v>0</v>
      </c>
      <c r="AG254" s="3">
        <v>133.29166666666666</v>
      </c>
      <c r="AH254" s="3">
        <v>0</v>
      </c>
      <c r="AI254" s="4">
        <f>Table39[[#This Row],[CNA Hours Contract]]/Table39[[#This Row],[CNA Hours]]</f>
        <v>0</v>
      </c>
      <c r="AJ254" s="3">
        <v>0</v>
      </c>
      <c r="AK254" s="3">
        <v>0</v>
      </c>
      <c r="AL254" s="4">
        <v>0</v>
      </c>
      <c r="AM254" s="3">
        <v>5.9736666666666656</v>
      </c>
      <c r="AN254" s="3">
        <v>0</v>
      </c>
      <c r="AO254" s="4">
        <f>Table39[[#This Row],[Med Aide/Tech Hours Contract]]/Table39[[#This Row],[Med Aide/Tech Hours]]</f>
        <v>0</v>
      </c>
      <c r="AP254" s="1" t="s">
        <v>252</v>
      </c>
      <c r="AQ254" s="1">
        <v>4</v>
      </c>
    </row>
    <row r="255" spans="1:43" x14ac:dyDescent="0.2">
      <c r="A255" s="1" t="s">
        <v>273</v>
      </c>
      <c r="B255" s="1" t="s">
        <v>524</v>
      </c>
      <c r="C255" s="1" t="s">
        <v>668</v>
      </c>
      <c r="D255" s="1" t="s">
        <v>714</v>
      </c>
      <c r="E255" s="3">
        <v>19.477777777777778</v>
      </c>
      <c r="F255" s="3">
        <f t="shared" si="11"/>
        <v>112.40155555555555</v>
      </c>
      <c r="G255" s="3">
        <f>SUM(Table39[[#This Row],[RN Hours Contract (W/ Admin, DON)]], Table39[[#This Row],[LPN Contract Hours (w/ Admin)]], Table39[[#This Row],[CNA/NA/Med Aide Contract Hours]])</f>
        <v>12.091111111111111</v>
      </c>
      <c r="H255" s="4">
        <f>Table39[[#This Row],[Total Contract Hours]]/Table39[[#This Row],[Total Hours Nurse Staffing]]</f>
        <v>0.10757067418995783</v>
      </c>
      <c r="I255" s="3">
        <f>SUM(Table39[[#This Row],[RN Hours]], Table39[[#This Row],[RN Admin Hours]], Table39[[#This Row],[RN DON Hours]])</f>
        <v>18.398</v>
      </c>
      <c r="J255" s="3">
        <f t="shared" si="12"/>
        <v>2.3444444444444446</v>
      </c>
      <c r="K255" s="4">
        <f>Table39[[#This Row],[RN Hours Contract (W/ Admin, DON)]]/Table39[[#This Row],[RN Hours (w/ Admin, DON)]]</f>
        <v>0.12742930994914908</v>
      </c>
      <c r="L255" s="3">
        <v>7.0384444444444449</v>
      </c>
      <c r="M255" s="3">
        <v>0.10555555555555556</v>
      </c>
      <c r="N255" s="4">
        <f>Table39[[#This Row],[RN Hours Contract]]/Table39[[#This Row],[RN Hours]]</f>
        <v>1.4997000599880022E-2</v>
      </c>
      <c r="O255" s="3">
        <v>7.4484444444444442</v>
      </c>
      <c r="P255" s="3">
        <v>2.2388888888888889</v>
      </c>
      <c r="Q255" s="4">
        <f>Table39[[#This Row],[RN Admin Hours Contract]]/Table39[[#This Row],[RN Admin Hours]]</f>
        <v>0.30058476042723314</v>
      </c>
      <c r="R255" s="3">
        <v>3.911111111111111</v>
      </c>
      <c r="S255" s="3">
        <v>0</v>
      </c>
      <c r="T255" s="4">
        <f>Table39[[#This Row],[RN DON Hours Contract]]/Table39[[#This Row],[RN DON Hours]]</f>
        <v>0</v>
      </c>
      <c r="U255" s="3">
        <f>SUM(Table39[[#This Row],[LPN Hours]], Table39[[#This Row],[LPN Admin Hours]])</f>
        <v>24.192888888888891</v>
      </c>
      <c r="V255" s="3">
        <f>Table39[[#This Row],[LPN Hours Contract]]+Table39[[#This Row],[LPN Admin Hours Contract]]</f>
        <v>1.5944444444444446</v>
      </c>
      <c r="W255" s="4">
        <f t="shared" si="13"/>
        <v>6.590550023882133E-2</v>
      </c>
      <c r="X255" s="3">
        <v>24.192888888888891</v>
      </c>
      <c r="Y255" s="3">
        <v>1.5944444444444446</v>
      </c>
      <c r="Z255" s="4">
        <f>Table39[[#This Row],[LPN Hours Contract]]/Table39[[#This Row],[LPN Hours]]</f>
        <v>6.590550023882133E-2</v>
      </c>
      <c r="AA255" s="3">
        <v>0</v>
      </c>
      <c r="AB255" s="3">
        <v>0</v>
      </c>
      <c r="AC255" s="4">
        <v>0</v>
      </c>
      <c r="AD255" s="3">
        <f>SUM(Table39[[#This Row],[CNA Hours]], Table39[[#This Row],[NA in Training Hours]], Table39[[#This Row],[Med Aide/Tech Hours]])</f>
        <v>69.810666666666663</v>
      </c>
      <c r="AE255" s="3">
        <f>SUM(Table39[[#This Row],[CNA Hours Contract]], Table39[[#This Row],[NA in Training Hours Contract]], Table39[[#This Row],[Med Aide/Tech Hours Contract]])</f>
        <v>8.1522222222222229</v>
      </c>
      <c r="AF255" s="4">
        <f>Table39[[#This Row],[CNA/NA/Med Aide Contract Hours]]/Table39[[#This Row],[Total CNA, NA in Training, Med Aide/Tech Hours]]</f>
        <v>0.11677616919413782</v>
      </c>
      <c r="AG255" s="3">
        <v>53.766888888888893</v>
      </c>
      <c r="AH255" s="3">
        <v>8.1522222222222229</v>
      </c>
      <c r="AI255" s="4">
        <f>Table39[[#This Row],[CNA Hours Contract]]/Table39[[#This Row],[CNA Hours]]</f>
        <v>0.15162160933412136</v>
      </c>
      <c r="AJ255" s="3">
        <v>0</v>
      </c>
      <c r="AK255" s="3">
        <v>0</v>
      </c>
      <c r="AL255" s="4">
        <v>0</v>
      </c>
      <c r="AM255" s="3">
        <v>16.043777777777777</v>
      </c>
      <c r="AN255" s="3">
        <v>0</v>
      </c>
      <c r="AO255" s="4">
        <f>Table39[[#This Row],[Med Aide/Tech Hours Contract]]/Table39[[#This Row],[Med Aide/Tech Hours]]</f>
        <v>0</v>
      </c>
      <c r="AP255" s="1" t="s">
        <v>253</v>
      </c>
      <c r="AQ255" s="1">
        <v>4</v>
      </c>
    </row>
    <row r="256" spans="1:43" x14ac:dyDescent="0.2">
      <c r="A256" s="1" t="s">
        <v>273</v>
      </c>
      <c r="B256" s="1" t="s">
        <v>525</v>
      </c>
      <c r="C256" s="1" t="s">
        <v>563</v>
      </c>
      <c r="D256" s="1" t="s">
        <v>694</v>
      </c>
      <c r="E256" s="3">
        <v>40.411111111111111</v>
      </c>
      <c r="F256" s="3">
        <f t="shared" si="11"/>
        <v>163.65800000000002</v>
      </c>
      <c r="G256" s="3">
        <f>SUM(Table39[[#This Row],[RN Hours Contract (W/ Admin, DON)]], Table39[[#This Row],[LPN Contract Hours (w/ Admin)]], Table39[[#This Row],[CNA/NA/Med Aide Contract Hours]])</f>
        <v>0</v>
      </c>
      <c r="H256" s="4">
        <f>Table39[[#This Row],[Total Contract Hours]]/Table39[[#This Row],[Total Hours Nurse Staffing]]</f>
        <v>0</v>
      </c>
      <c r="I256" s="3">
        <f>SUM(Table39[[#This Row],[RN Hours]], Table39[[#This Row],[RN Admin Hours]], Table39[[#This Row],[RN DON Hours]])</f>
        <v>41.852666666666664</v>
      </c>
      <c r="J256" s="3">
        <f t="shared" si="12"/>
        <v>0</v>
      </c>
      <c r="K256" s="4">
        <f>Table39[[#This Row],[RN Hours Contract (W/ Admin, DON)]]/Table39[[#This Row],[RN Hours (w/ Admin, DON)]]</f>
        <v>0</v>
      </c>
      <c r="L256" s="3">
        <v>20.145777777777777</v>
      </c>
      <c r="M256" s="3">
        <v>0</v>
      </c>
      <c r="N256" s="4">
        <f>Table39[[#This Row],[RN Hours Contract]]/Table39[[#This Row],[RN Hours]]</f>
        <v>0</v>
      </c>
      <c r="O256" s="3">
        <v>16.65688888888889</v>
      </c>
      <c r="P256" s="3">
        <v>0</v>
      </c>
      <c r="Q256" s="4">
        <f>Table39[[#This Row],[RN Admin Hours Contract]]/Table39[[#This Row],[RN Admin Hours]]</f>
        <v>0</v>
      </c>
      <c r="R256" s="3">
        <v>5.05</v>
      </c>
      <c r="S256" s="3">
        <v>0</v>
      </c>
      <c r="T256" s="4">
        <f>Table39[[#This Row],[RN DON Hours Contract]]/Table39[[#This Row],[RN DON Hours]]</f>
        <v>0</v>
      </c>
      <c r="U256" s="3">
        <f>SUM(Table39[[#This Row],[LPN Hours]], Table39[[#This Row],[LPN Admin Hours]])</f>
        <v>51.073777777777778</v>
      </c>
      <c r="V256" s="3">
        <f>Table39[[#This Row],[LPN Hours Contract]]+Table39[[#This Row],[LPN Admin Hours Contract]]</f>
        <v>0</v>
      </c>
      <c r="W256" s="4">
        <f t="shared" si="13"/>
        <v>0</v>
      </c>
      <c r="X256" s="3">
        <v>49.918111111111109</v>
      </c>
      <c r="Y256" s="3">
        <v>0</v>
      </c>
      <c r="Z256" s="4">
        <f>Table39[[#This Row],[LPN Hours Contract]]/Table39[[#This Row],[LPN Hours]]</f>
        <v>0</v>
      </c>
      <c r="AA256" s="3">
        <v>1.1556666666666666</v>
      </c>
      <c r="AB256" s="3">
        <v>0</v>
      </c>
      <c r="AC256" s="4">
        <f>Table39[[#This Row],[LPN Admin Hours Contract]]/Table39[[#This Row],[LPN Admin Hours]]</f>
        <v>0</v>
      </c>
      <c r="AD256" s="3">
        <f>SUM(Table39[[#This Row],[CNA Hours]], Table39[[#This Row],[NA in Training Hours]], Table39[[#This Row],[Med Aide/Tech Hours]])</f>
        <v>70.731555555555559</v>
      </c>
      <c r="AE256" s="3">
        <f>SUM(Table39[[#This Row],[CNA Hours Contract]], Table39[[#This Row],[NA in Training Hours Contract]], Table39[[#This Row],[Med Aide/Tech Hours Contract]])</f>
        <v>0</v>
      </c>
      <c r="AF256" s="4">
        <f>Table39[[#This Row],[CNA/NA/Med Aide Contract Hours]]/Table39[[#This Row],[Total CNA, NA in Training, Med Aide/Tech Hours]]</f>
        <v>0</v>
      </c>
      <c r="AG256" s="3">
        <v>56.964444444444446</v>
      </c>
      <c r="AH256" s="3">
        <v>0</v>
      </c>
      <c r="AI256" s="4">
        <f>Table39[[#This Row],[CNA Hours Contract]]/Table39[[#This Row],[CNA Hours]]</f>
        <v>0</v>
      </c>
      <c r="AJ256" s="3">
        <v>0</v>
      </c>
      <c r="AK256" s="3">
        <v>0</v>
      </c>
      <c r="AL256" s="4">
        <v>0</v>
      </c>
      <c r="AM256" s="3">
        <v>13.767111111111111</v>
      </c>
      <c r="AN256" s="3">
        <v>0</v>
      </c>
      <c r="AO256" s="4">
        <f>Table39[[#This Row],[Med Aide/Tech Hours Contract]]/Table39[[#This Row],[Med Aide/Tech Hours]]</f>
        <v>0</v>
      </c>
      <c r="AP256" s="1" t="s">
        <v>254</v>
      </c>
      <c r="AQ256" s="1">
        <v>4</v>
      </c>
    </row>
    <row r="257" spans="1:43" x14ac:dyDescent="0.2">
      <c r="A257" s="1" t="s">
        <v>273</v>
      </c>
      <c r="B257" s="1" t="s">
        <v>526</v>
      </c>
      <c r="C257" s="1" t="s">
        <v>602</v>
      </c>
      <c r="D257" s="1" t="s">
        <v>706</v>
      </c>
      <c r="E257" s="3">
        <v>26.211111111111112</v>
      </c>
      <c r="F257" s="3">
        <f t="shared" si="11"/>
        <v>154.37133333333333</v>
      </c>
      <c r="G257" s="3">
        <f>SUM(Table39[[#This Row],[RN Hours Contract (W/ Admin, DON)]], Table39[[#This Row],[LPN Contract Hours (w/ Admin)]], Table39[[#This Row],[CNA/NA/Med Aide Contract Hours]])</f>
        <v>0</v>
      </c>
      <c r="H257" s="4">
        <f>Table39[[#This Row],[Total Contract Hours]]/Table39[[#This Row],[Total Hours Nurse Staffing]]</f>
        <v>0</v>
      </c>
      <c r="I257" s="3">
        <f>SUM(Table39[[#This Row],[RN Hours]], Table39[[#This Row],[RN Admin Hours]], Table39[[#This Row],[RN DON Hours]])</f>
        <v>41.925666666666665</v>
      </c>
      <c r="J257" s="3">
        <f t="shared" si="12"/>
        <v>0</v>
      </c>
      <c r="K257" s="4">
        <f>Table39[[#This Row],[RN Hours Contract (W/ Admin, DON)]]/Table39[[#This Row],[RN Hours (w/ Admin, DON)]]</f>
        <v>0</v>
      </c>
      <c r="L257" s="3">
        <v>26.225666666666665</v>
      </c>
      <c r="M257" s="3">
        <v>0</v>
      </c>
      <c r="N257" s="4">
        <f>Table39[[#This Row],[RN Hours Contract]]/Table39[[#This Row],[RN Hours]]</f>
        <v>0</v>
      </c>
      <c r="O257" s="3">
        <v>10.188888888888888</v>
      </c>
      <c r="P257" s="3">
        <v>0</v>
      </c>
      <c r="Q257" s="4">
        <f>Table39[[#This Row],[RN Admin Hours Contract]]/Table39[[#This Row],[RN Admin Hours]]</f>
        <v>0</v>
      </c>
      <c r="R257" s="3">
        <v>5.5111111111111111</v>
      </c>
      <c r="S257" s="3">
        <v>0</v>
      </c>
      <c r="T257" s="4">
        <f>Table39[[#This Row],[RN DON Hours Contract]]/Table39[[#This Row],[RN DON Hours]]</f>
        <v>0</v>
      </c>
      <c r="U257" s="3">
        <f>SUM(Table39[[#This Row],[LPN Hours]], Table39[[#This Row],[LPN Admin Hours]])</f>
        <v>47.574444444444445</v>
      </c>
      <c r="V257" s="3">
        <f>Table39[[#This Row],[LPN Hours Contract]]+Table39[[#This Row],[LPN Admin Hours Contract]]</f>
        <v>0</v>
      </c>
      <c r="W257" s="4">
        <f t="shared" si="13"/>
        <v>0</v>
      </c>
      <c r="X257" s="3">
        <v>47.574444444444445</v>
      </c>
      <c r="Y257" s="3">
        <v>0</v>
      </c>
      <c r="Z257" s="4">
        <f>Table39[[#This Row],[LPN Hours Contract]]/Table39[[#This Row],[LPN Hours]]</f>
        <v>0</v>
      </c>
      <c r="AA257" s="3">
        <v>0</v>
      </c>
      <c r="AB257" s="3">
        <v>0</v>
      </c>
      <c r="AC257" s="4">
        <v>0</v>
      </c>
      <c r="AD257" s="3">
        <f>SUM(Table39[[#This Row],[CNA Hours]], Table39[[#This Row],[NA in Training Hours]], Table39[[#This Row],[Med Aide/Tech Hours]])</f>
        <v>64.871222222222215</v>
      </c>
      <c r="AE257" s="3">
        <f>SUM(Table39[[#This Row],[CNA Hours Contract]], Table39[[#This Row],[NA in Training Hours Contract]], Table39[[#This Row],[Med Aide/Tech Hours Contract]])</f>
        <v>0</v>
      </c>
      <c r="AF257" s="4">
        <f>Table39[[#This Row],[CNA/NA/Med Aide Contract Hours]]/Table39[[#This Row],[Total CNA, NA in Training, Med Aide/Tech Hours]]</f>
        <v>0</v>
      </c>
      <c r="AG257" s="3">
        <v>64.871222222222215</v>
      </c>
      <c r="AH257" s="3">
        <v>0</v>
      </c>
      <c r="AI257" s="4">
        <f>Table39[[#This Row],[CNA Hours Contract]]/Table39[[#This Row],[CNA Hours]]</f>
        <v>0</v>
      </c>
      <c r="AJ257" s="3">
        <v>0</v>
      </c>
      <c r="AK257" s="3">
        <v>0</v>
      </c>
      <c r="AL257" s="4">
        <v>0</v>
      </c>
      <c r="AM257" s="3">
        <v>0</v>
      </c>
      <c r="AN257" s="3">
        <v>0</v>
      </c>
      <c r="AO257" s="4">
        <v>0</v>
      </c>
      <c r="AP257" s="1" t="s">
        <v>255</v>
      </c>
      <c r="AQ257" s="1">
        <v>4</v>
      </c>
    </row>
    <row r="258" spans="1:43" x14ac:dyDescent="0.2">
      <c r="A258" s="1" t="s">
        <v>273</v>
      </c>
      <c r="B258" s="1" t="s">
        <v>527</v>
      </c>
      <c r="C258" s="1" t="s">
        <v>563</v>
      </c>
      <c r="D258" s="1" t="s">
        <v>694</v>
      </c>
      <c r="E258" s="3">
        <v>53.155555555555559</v>
      </c>
      <c r="F258" s="3">
        <f t="shared" ref="F258:F274" si="14">SUM(I258,U258,AD258)</f>
        <v>176.47788888888891</v>
      </c>
      <c r="G258" s="3">
        <f>SUM(Table39[[#This Row],[RN Hours Contract (W/ Admin, DON)]], Table39[[#This Row],[LPN Contract Hours (w/ Admin)]], Table39[[#This Row],[CNA/NA/Med Aide Contract Hours]])</f>
        <v>23.322222222222219</v>
      </c>
      <c r="H258" s="4">
        <f>Table39[[#This Row],[Total Contract Hours]]/Table39[[#This Row],[Total Hours Nurse Staffing]]</f>
        <v>0.132153792007938</v>
      </c>
      <c r="I258" s="3">
        <f>SUM(Table39[[#This Row],[RN Hours]], Table39[[#This Row],[RN Admin Hours]], Table39[[#This Row],[RN DON Hours]])</f>
        <v>20.947333333333333</v>
      </c>
      <c r="J258" s="3">
        <f t="shared" si="12"/>
        <v>4.6305555555555555</v>
      </c>
      <c r="K258" s="4">
        <f>Table39[[#This Row],[RN Hours Contract (W/ Admin, DON)]]/Table39[[#This Row],[RN Hours (w/ Admin, DON)]]</f>
        <v>0.22105704252994282</v>
      </c>
      <c r="L258" s="3">
        <v>12.166666666666666</v>
      </c>
      <c r="M258" s="3">
        <v>4.6305555555555555</v>
      </c>
      <c r="N258" s="4">
        <f>Table39[[#This Row],[RN Hours Contract]]/Table39[[#This Row],[RN Hours]]</f>
        <v>0.38059360730593611</v>
      </c>
      <c r="O258" s="3">
        <v>4.958444444444444</v>
      </c>
      <c r="P258" s="3">
        <v>0</v>
      </c>
      <c r="Q258" s="4">
        <f>Table39[[#This Row],[RN Admin Hours Contract]]/Table39[[#This Row],[RN Admin Hours]]</f>
        <v>0</v>
      </c>
      <c r="R258" s="3">
        <v>3.8222222222222224</v>
      </c>
      <c r="S258" s="3">
        <v>0</v>
      </c>
      <c r="T258" s="4">
        <f>Table39[[#This Row],[RN DON Hours Contract]]/Table39[[#This Row],[RN DON Hours]]</f>
        <v>0</v>
      </c>
      <c r="U258" s="3">
        <f>SUM(Table39[[#This Row],[LPN Hours]], Table39[[#This Row],[LPN Admin Hours]])</f>
        <v>45.097222222222229</v>
      </c>
      <c r="V258" s="3">
        <f>Table39[[#This Row],[LPN Hours Contract]]+Table39[[#This Row],[LPN Admin Hours Contract]]</f>
        <v>8.6888888888888882</v>
      </c>
      <c r="W258" s="4">
        <f t="shared" si="13"/>
        <v>0.19267015706806279</v>
      </c>
      <c r="X258" s="3">
        <v>44.147222222222226</v>
      </c>
      <c r="Y258" s="3">
        <v>8.6888888888888882</v>
      </c>
      <c r="Z258" s="4">
        <f>Table39[[#This Row],[LPN Hours Contract]]/Table39[[#This Row],[LPN Hours]]</f>
        <v>0.1968162083936324</v>
      </c>
      <c r="AA258" s="3">
        <v>0.95</v>
      </c>
      <c r="AB258" s="3">
        <v>0</v>
      </c>
      <c r="AC258" s="4">
        <f>Table39[[#This Row],[LPN Admin Hours Contract]]/Table39[[#This Row],[LPN Admin Hours]]</f>
        <v>0</v>
      </c>
      <c r="AD258" s="3">
        <f>SUM(Table39[[#This Row],[CNA Hours]], Table39[[#This Row],[NA in Training Hours]], Table39[[#This Row],[Med Aide/Tech Hours]])</f>
        <v>110.43333333333334</v>
      </c>
      <c r="AE258" s="3">
        <f>SUM(Table39[[#This Row],[CNA Hours Contract]], Table39[[#This Row],[NA in Training Hours Contract]], Table39[[#This Row],[Med Aide/Tech Hours Contract]])</f>
        <v>10.002777777777776</v>
      </c>
      <c r="AF258" s="4">
        <f>Table39[[#This Row],[CNA/NA/Med Aide Contract Hours]]/Table39[[#This Row],[Total CNA, NA in Training, Med Aide/Tech Hours]]</f>
        <v>9.0577522889626713E-2</v>
      </c>
      <c r="AG258" s="3">
        <v>94.38333333333334</v>
      </c>
      <c r="AH258" s="3">
        <v>8.0638888888888882</v>
      </c>
      <c r="AI258" s="4">
        <f>Table39[[#This Row],[CNA Hours Contract]]/Table39[[#This Row],[CNA Hours]]</f>
        <v>8.5437636117487767E-2</v>
      </c>
      <c r="AJ258" s="3">
        <v>5.4638888888888886</v>
      </c>
      <c r="AK258" s="3">
        <v>0</v>
      </c>
      <c r="AL258" s="4">
        <f>Table39[[#This Row],[NA in Training Hours Contract]]/Table39[[#This Row],[NA in Training Hours]]</f>
        <v>0</v>
      </c>
      <c r="AM258" s="3">
        <v>10.58611111111111</v>
      </c>
      <c r="AN258" s="3">
        <v>1.9388888888888889</v>
      </c>
      <c r="AO258" s="4">
        <f>Table39[[#This Row],[Med Aide/Tech Hours Contract]]/Table39[[#This Row],[Med Aide/Tech Hours]]</f>
        <v>0.18315402781422199</v>
      </c>
      <c r="AP258" s="1" t="s">
        <v>256</v>
      </c>
      <c r="AQ258" s="1">
        <v>4</v>
      </c>
    </row>
    <row r="259" spans="1:43" x14ac:dyDescent="0.2">
      <c r="A259" s="1" t="s">
        <v>273</v>
      </c>
      <c r="B259" s="1" t="s">
        <v>528</v>
      </c>
      <c r="C259" s="1" t="s">
        <v>559</v>
      </c>
      <c r="D259" s="1" t="s">
        <v>796</v>
      </c>
      <c r="E259" s="3">
        <v>64.266666666666666</v>
      </c>
      <c r="F259" s="3">
        <f t="shared" si="14"/>
        <v>207.37677777777779</v>
      </c>
      <c r="G259" s="3">
        <f>SUM(Table39[[#This Row],[RN Hours Contract (W/ Admin, DON)]], Table39[[#This Row],[LPN Contract Hours (w/ Admin)]], Table39[[#This Row],[CNA/NA/Med Aide Contract Hours]])</f>
        <v>0</v>
      </c>
      <c r="H259" s="4">
        <f>Table39[[#This Row],[Total Contract Hours]]/Table39[[#This Row],[Total Hours Nurse Staffing]]</f>
        <v>0</v>
      </c>
      <c r="I259" s="3">
        <f>SUM(Table39[[#This Row],[RN Hours]], Table39[[#This Row],[RN Admin Hours]], Table39[[#This Row],[RN DON Hours]])</f>
        <v>28.086000000000006</v>
      </c>
      <c r="J259" s="3">
        <f t="shared" si="12"/>
        <v>0</v>
      </c>
      <c r="K259" s="4">
        <f>Table39[[#This Row],[RN Hours Contract (W/ Admin, DON)]]/Table39[[#This Row],[RN Hours (w/ Admin, DON)]]</f>
        <v>0</v>
      </c>
      <c r="L259" s="3">
        <v>11.882777777777779</v>
      </c>
      <c r="M259" s="3">
        <v>0</v>
      </c>
      <c r="N259" s="4">
        <f>Table39[[#This Row],[RN Hours Contract]]/Table39[[#This Row],[RN Hours]]</f>
        <v>0</v>
      </c>
      <c r="O259" s="3">
        <v>10.514333333333335</v>
      </c>
      <c r="P259" s="3">
        <v>0</v>
      </c>
      <c r="Q259" s="4">
        <f>Table39[[#This Row],[RN Admin Hours Contract]]/Table39[[#This Row],[RN Admin Hours]]</f>
        <v>0</v>
      </c>
      <c r="R259" s="3">
        <v>5.6888888888888891</v>
      </c>
      <c r="S259" s="3">
        <v>0</v>
      </c>
      <c r="T259" s="4">
        <f>Table39[[#This Row],[RN DON Hours Contract]]/Table39[[#This Row],[RN DON Hours]]</f>
        <v>0</v>
      </c>
      <c r="U259" s="3">
        <f>SUM(Table39[[#This Row],[LPN Hours]], Table39[[#This Row],[LPN Admin Hours]])</f>
        <v>63.019888888888886</v>
      </c>
      <c r="V259" s="3">
        <f>Table39[[#This Row],[LPN Hours Contract]]+Table39[[#This Row],[LPN Admin Hours Contract]]</f>
        <v>0</v>
      </c>
      <c r="W259" s="4">
        <f t="shared" si="13"/>
        <v>0</v>
      </c>
      <c r="X259" s="3">
        <v>57.543666666666667</v>
      </c>
      <c r="Y259" s="3">
        <v>0</v>
      </c>
      <c r="Z259" s="4">
        <f>Table39[[#This Row],[LPN Hours Contract]]/Table39[[#This Row],[LPN Hours]]</f>
        <v>0</v>
      </c>
      <c r="AA259" s="3">
        <v>5.4762222222222219</v>
      </c>
      <c r="AB259" s="3">
        <v>0</v>
      </c>
      <c r="AC259" s="4">
        <f>Table39[[#This Row],[LPN Admin Hours Contract]]/Table39[[#This Row],[LPN Admin Hours]]</f>
        <v>0</v>
      </c>
      <c r="AD259" s="3">
        <f>SUM(Table39[[#This Row],[CNA Hours]], Table39[[#This Row],[NA in Training Hours]], Table39[[#This Row],[Med Aide/Tech Hours]])</f>
        <v>116.27088888888889</v>
      </c>
      <c r="AE259" s="3">
        <f>SUM(Table39[[#This Row],[CNA Hours Contract]], Table39[[#This Row],[NA in Training Hours Contract]], Table39[[#This Row],[Med Aide/Tech Hours Contract]])</f>
        <v>0</v>
      </c>
      <c r="AF259" s="4">
        <f>Table39[[#This Row],[CNA/NA/Med Aide Contract Hours]]/Table39[[#This Row],[Total CNA, NA in Training, Med Aide/Tech Hours]]</f>
        <v>0</v>
      </c>
      <c r="AG259" s="3">
        <v>113.44333333333333</v>
      </c>
      <c r="AH259" s="3">
        <v>0</v>
      </c>
      <c r="AI259" s="4">
        <f>Table39[[#This Row],[CNA Hours Contract]]/Table39[[#This Row],[CNA Hours]]</f>
        <v>0</v>
      </c>
      <c r="AJ259" s="3">
        <v>0</v>
      </c>
      <c r="AK259" s="3">
        <v>0</v>
      </c>
      <c r="AL259" s="4">
        <v>0</v>
      </c>
      <c r="AM259" s="3">
        <v>2.827555555555556</v>
      </c>
      <c r="AN259" s="3">
        <v>0</v>
      </c>
      <c r="AO259" s="4">
        <f>Table39[[#This Row],[Med Aide/Tech Hours Contract]]/Table39[[#This Row],[Med Aide/Tech Hours]]</f>
        <v>0</v>
      </c>
      <c r="AP259" s="1" t="s">
        <v>257</v>
      </c>
      <c r="AQ259" s="1">
        <v>4</v>
      </c>
    </row>
    <row r="260" spans="1:43" x14ac:dyDescent="0.2">
      <c r="A260" s="1" t="s">
        <v>273</v>
      </c>
      <c r="B260" s="1" t="s">
        <v>529</v>
      </c>
      <c r="C260" s="1" t="s">
        <v>602</v>
      </c>
      <c r="D260" s="1" t="s">
        <v>706</v>
      </c>
      <c r="E260" s="3">
        <v>57.722222222222221</v>
      </c>
      <c r="F260" s="3">
        <f t="shared" si="14"/>
        <v>228.898</v>
      </c>
      <c r="G260" s="3">
        <f>SUM(Table39[[#This Row],[RN Hours Contract (W/ Admin, DON)]], Table39[[#This Row],[LPN Contract Hours (w/ Admin)]], Table39[[#This Row],[CNA/NA/Med Aide Contract Hours]])</f>
        <v>0</v>
      </c>
      <c r="H260" s="4">
        <f>Table39[[#This Row],[Total Contract Hours]]/Table39[[#This Row],[Total Hours Nurse Staffing]]</f>
        <v>0</v>
      </c>
      <c r="I260" s="3">
        <f>SUM(Table39[[#This Row],[RN Hours]], Table39[[#This Row],[RN Admin Hours]], Table39[[#This Row],[RN DON Hours]])</f>
        <v>59.084555555555553</v>
      </c>
      <c r="J260" s="3">
        <f t="shared" si="12"/>
        <v>0</v>
      </c>
      <c r="K260" s="4">
        <f>Table39[[#This Row],[RN Hours Contract (W/ Admin, DON)]]/Table39[[#This Row],[RN Hours (w/ Admin, DON)]]</f>
        <v>0</v>
      </c>
      <c r="L260" s="3">
        <v>41.423555555555552</v>
      </c>
      <c r="M260" s="3">
        <v>0</v>
      </c>
      <c r="N260" s="4">
        <f>Table39[[#This Row],[RN Hours Contract]]/Table39[[#This Row],[RN Hours]]</f>
        <v>0</v>
      </c>
      <c r="O260" s="3">
        <v>12.638777777777777</v>
      </c>
      <c r="P260" s="3">
        <v>0</v>
      </c>
      <c r="Q260" s="4">
        <f>Table39[[#This Row],[RN Admin Hours Contract]]/Table39[[#This Row],[RN Admin Hours]]</f>
        <v>0</v>
      </c>
      <c r="R260" s="3">
        <v>5.0222222222222221</v>
      </c>
      <c r="S260" s="3">
        <v>0</v>
      </c>
      <c r="T260" s="4">
        <f>Table39[[#This Row],[RN DON Hours Contract]]/Table39[[#This Row],[RN DON Hours]]</f>
        <v>0</v>
      </c>
      <c r="U260" s="3">
        <f>SUM(Table39[[#This Row],[LPN Hours]], Table39[[#This Row],[LPN Admin Hours]])</f>
        <v>53.995222222222225</v>
      </c>
      <c r="V260" s="3">
        <f>Table39[[#This Row],[LPN Hours Contract]]+Table39[[#This Row],[LPN Admin Hours Contract]]</f>
        <v>0</v>
      </c>
      <c r="W260" s="4">
        <f t="shared" si="13"/>
        <v>0</v>
      </c>
      <c r="X260" s="3">
        <v>46.404444444444444</v>
      </c>
      <c r="Y260" s="3">
        <v>0</v>
      </c>
      <c r="Z260" s="4">
        <f>Table39[[#This Row],[LPN Hours Contract]]/Table39[[#This Row],[LPN Hours]]</f>
        <v>0</v>
      </c>
      <c r="AA260" s="3">
        <v>7.5907777777777774</v>
      </c>
      <c r="AB260" s="3">
        <v>0</v>
      </c>
      <c r="AC260" s="4">
        <f>Table39[[#This Row],[LPN Admin Hours Contract]]/Table39[[#This Row],[LPN Admin Hours]]</f>
        <v>0</v>
      </c>
      <c r="AD260" s="3">
        <f>SUM(Table39[[#This Row],[CNA Hours]], Table39[[#This Row],[NA in Training Hours]], Table39[[#This Row],[Med Aide/Tech Hours]])</f>
        <v>115.81822222222222</v>
      </c>
      <c r="AE260" s="3">
        <f>SUM(Table39[[#This Row],[CNA Hours Contract]], Table39[[#This Row],[NA in Training Hours Contract]], Table39[[#This Row],[Med Aide/Tech Hours Contract]])</f>
        <v>0</v>
      </c>
      <c r="AF260" s="4">
        <f>Table39[[#This Row],[CNA/NA/Med Aide Contract Hours]]/Table39[[#This Row],[Total CNA, NA in Training, Med Aide/Tech Hours]]</f>
        <v>0</v>
      </c>
      <c r="AG260" s="3">
        <v>99.048333333333332</v>
      </c>
      <c r="AH260" s="3">
        <v>0</v>
      </c>
      <c r="AI260" s="4">
        <f>Table39[[#This Row],[CNA Hours Contract]]/Table39[[#This Row],[CNA Hours]]</f>
        <v>0</v>
      </c>
      <c r="AJ260" s="3">
        <v>0</v>
      </c>
      <c r="AK260" s="3">
        <v>0</v>
      </c>
      <c r="AL260" s="4">
        <v>0</v>
      </c>
      <c r="AM260" s="3">
        <v>16.76988888888889</v>
      </c>
      <c r="AN260" s="3">
        <v>0</v>
      </c>
      <c r="AO260" s="4">
        <f>Table39[[#This Row],[Med Aide/Tech Hours Contract]]/Table39[[#This Row],[Med Aide/Tech Hours]]</f>
        <v>0</v>
      </c>
      <c r="AP260" s="1" t="s">
        <v>258</v>
      </c>
      <c r="AQ260" s="1">
        <v>4</v>
      </c>
    </row>
    <row r="261" spans="1:43" x14ac:dyDescent="0.2">
      <c r="A261" s="1" t="s">
        <v>273</v>
      </c>
      <c r="B261" s="1" t="s">
        <v>530</v>
      </c>
      <c r="C261" s="1" t="s">
        <v>613</v>
      </c>
      <c r="D261" s="1" t="s">
        <v>699</v>
      </c>
      <c r="E261" s="3">
        <v>83.666666666666671</v>
      </c>
      <c r="F261" s="3">
        <f t="shared" si="14"/>
        <v>483.15</v>
      </c>
      <c r="G261" s="3">
        <f>SUM(Table39[[#This Row],[RN Hours Contract (W/ Admin, DON)]], Table39[[#This Row],[LPN Contract Hours (w/ Admin)]], Table39[[#This Row],[CNA/NA/Med Aide Contract Hours]])</f>
        <v>0</v>
      </c>
      <c r="H261" s="4">
        <f>Table39[[#This Row],[Total Contract Hours]]/Table39[[#This Row],[Total Hours Nurse Staffing]]</f>
        <v>0</v>
      </c>
      <c r="I261" s="3">
        <f>SUM(Table39[[#This Row],[RN Hours]], Table39[[#This Row],[RN Admin Hours]], Table39[[#This Row],[RN DON Hours]])</f>
        <v>116.50833333333334</v>
      </c>
      <c r="J261" s="3">
        <f t="shared" si="12"/>
        <v>0</v>
      </c>
      <c r="K261" s="4">
        <f>Table39[[#This Row],[RN Hours Contract (W/ Admin, DON)]]/Table39[[#This Row],[RN Hours (w/ Admin, DON)]]</f>
        <v>0</v>
      </c>
      <c r="L261" s="3">
        <v>90.766666666666666</v>
      </c>
      <c r="M261" s="3">
        <v>0</v>
      </c>
      <c r="N261" s="4">
        <f>Table39[[#This Row],[RN Hours Contract]]/Table39[[#This Row],[RN Hours]]</f>
        <v>0</v>
      </c>
      <c r="O261" s="3">
        <v>20.255555555555556</v>
      </c>
      <c r="P261" s="3">
        <v>0</v>
      </c>
      <c r="Q261" s="4">
        <f>Table39[[#This Row],[RN Admin Hours Contract]]/Table39[[#This Row],[RN Admin Hours]]</f>
        <v>0</v>
      </c>
      <c r="R261" s="3">
        <v>5.4861111111111107</v>
      </c>
      <c r="S261" s="3">
        <v>0</v>
      </c>
      <c r="T261" s="4">
        <f>Table39[[#This Row],[RN DON Hours Contract]]/Table39[[#This Row],[RN DON Hours]]</f>
        <v>0</v>
      </c>
      <c r="U261" s="3">
        <f>SUM(Table39[[#This Row],[LPN Hours]], Table39[[#This Row],[LPN Admin Hours]])</f>
        <v>67.430555555555557</v>
      </c>
      <c r="V261" s="3">
        <f>Table39[[#This Row],[LPN Hours Contract]]+Table39[[#This Row],[LPN Admin Hours Contract]]</f>
        <v>0</v>
      </c>
      <c r="W261" s="4">
        <f t="shared" si="13"/>
        <v>0</v>
      </c>
      <c r="X261" s="3">
        <v>67.430555555555557</v>
      </c>
      <c r="Y261" s="3">
        <v>0</v>
      </c>
      <c r="Z261" s="4">
        <f>Table39[[#This Row],[LPN Hours Contract]]/Table39[[#This Row],[LPN Hours]]</f>
        <v>0</v>
      </c>
      <c r="AA261" s="3">
        <v>0</v>
      </c>
      <c r="AB261" s="3">
        <v>0</v>
      </c>
      <c r="AC261" s="4">
        <v>0</v>
      </c>
      <c r="AD261" s="3">
        <f>SUM(Table39[[#This Row],[CNA Hours]], Table39[[#This Row],[NA in Training Hours]], Table39[[#This Row],[Med Aide/Tech Hours]])</f>
        <v>299.21111111111111</v>
      </c>
      <c r="AE261" s="3">
        <f>SUM(Table39[[#This Row],[CNA Hours Contract]], Table39[[#This Row],[NA in Training Hours Contract]], Table39[[#This Row],[Med Aide/Tech Hours Contract]])</f>
        <v>0</v>
      </c>
      <c r="AF261" s="4">
        <f>Table39[[#This Row],[CNA/NA/Med Aide Contract Hours]]/Table39[[#This Row],[Total CNA, NA in Training, Med Aide/Tech Hours]]</f>
        <v>0</v>
      </c>
      <c r="AG261" s="3">
        <v>287.74722222222221</v>
      </c>
      <c r="AH261" s="3">
        <v>0</v>
      </c>
      <c r="AI261" s="4">
        <f>Table39[[#This Row],[CNA Hours Contract]]/Table39[[#This Row],[CNA Hours]]</f>
        <v>0</v>
      </c>
      <c r="AJ261" s="3">
        <v>0</v>
      </c>
      <c r="AK261" s="3">
        <v>0</v>
      </c>
      <c r="AL261" s="4">
        <v>0</v>
      </c>
      <c r="AM261" s="3">
        <v>11.463888888888889</v>
      </c>
      <c r="AN261" s="3">
        <v>0</v>
      </c>
      <c r="AO261" s="4">
        <f>Table39[[#This Row],[Med Aide/Tech Hours Contract]]/Table39[[#This Row],[Med Aide/Tech Hours]]</f>
        <v>0</v>
      </c>
      <c r="AP261" s="1" t="s">
        <v>259</v>
      </c>
      <c r="AQ261" s="1">
        <v>4</v>
      </c>
    </row>
    <row r="262" spans="1:43" x14ac:dyDescent="0.2">
      <c r="A262" s="1" t="s">
        <v>273</v>
      </c>
      <c r="B262" s="1" t="s">
        <v>531</v>
      </c>
      <c r="C262" s="1" t="s">
        <v>689</v>
      </c>
      <c r="D262" s="1" t="s">
        <v>759</v>
      </c>
      <c r="E262" s="3">
        <v>68.477777777777774</v>
      </c>
      <c r="F262" s="3">
        <f t="shared" si="14"/>
        <v>354.58333333333331</v>
      </c>
      <c r="G262" s="3">
        <f>SUM(Table39[[#This Row],[RN Hours Contract (W/ Admin, DON)]], Table39[[#This Row],[LPN Contract Hours (w/ Admin)]], Table39[[#This Row],[CNA/NA/Med Aide Contract Hours]])</f>
        <v>159.39444444444445</v>
      </c>
      <c r="H262" s="4">
        <f>Table39[[#This Row],[Total Contract Hours]]/Table39[[#This Row],[Total Hours Nurse Staffing]]</f>
        <v>0.4495260477869174</v>
      </c>
      <c r="I262" s="3">
        <f>SUM(Table39[[#This Row],[RN Hours]], Table39[[#This Row],[RN Admin Hours]], Table39[[#This Row],[RN DON Hours]])</f>
        <v>82.758333333333326</v>
      </c>
      <c r="J262" s="3">
        <f t="shared" si="12"/>
        <v>44.35</v>
      </c>
      <c r="K262" s="4">
        <f>Table39[[#This Row],[RN Hours Contract (W/ Admin, DON)]]/Table39[[#This Row],[RN Hours (w/ Admin, DON)]]</f>
        <v>0.53589769408921561</v>
      </c>
      <c r="L262" s="3">
        <v>66.958333333333329</v>
      </c>
      <c r="M262" s="3">
        <v>44.35</v>
      </c>
      <c r="N262" s="4">
        <f>Table39[[#This Row],[RN Hours Contract]]/Table39[[#This Row],[RN Hours]]</f>
        <v>0.66235220908525205</v>
      </c>
      <c r="O262" s="3">
        <v>10.308333333333334</v>
      </c>
      <c r="P262" s="3">
        <v>0</v>
      </c>
      <c r="Q262" s="4">
        <f>Table39[[#This Row],[RN Admin Hours Contract]]/Table39[[#This Row],[RN Admin Hours]]</f>
        <v>0</v>
      </c>
      <c r="R262" s="3">
        <v>5.4916666666666663</v>
      </c>
      <c r="S262" s="3">
        <v>0</v>
      </c>
      <c r="T262" s="4">
        <f>Table39[[#This Row],[RN DON Hours Contract]]/Table39[[#This Row],[RN DON Hours]]</f>
        <v>0</v>
      </c>
      <c r="U262" s="3">
        <f>SUM(Table39[[#This Row],[LPN Hours]], Table39[[#This Row],[LPN Admin Hours]])</f>
        <v>50.013888888888886</v>
      </c>
      <c r="V262" s="3">
        <f>Table39[[#This Row],[LPN Hours Contract]]+Table39[[#This Row],[LPN Admin Hours Contract]]</f>
        <v>12.802777777777777</v>
      </c>
      <c r="W262" s="4">
        <f t="shared" si="13"/>
        <v>0.25598444876423215</v>
      </c>
      <c r="X262" s="3">
        <v>50.013888888888886</v>
      </c>
      <c r="Y262" s="3">
        <v>12.802777777777777</v>
      </c>
      <c r="Z262" s="4">
        <f>Table39[[#This Row],[LPN Hours Contract]]/Table39[[#This Row],[LPN Hours]]</f>
        <v>0.25598444876423215</v>
      </c>
      <c r="AA262" s="3">
        <v>0</v>
      </c>
      <c r="AB262" s="3">
        <v>0</v>
      </c>
      <c r="AC262" s="4">
        <v>0</v>
      </c>
      <c r="AD262" s="3">
        <f>SUM(Table39[[#This Row],[CNA Hours]], Table39[[#This Row],[NA in Training Hours]], Table39[[#This Row],[Med Aide/Tech Hours]])</f>
        <v>221.8111111111111</v>
      </c>
      <c r="AE262" s="3">
        <f>SUM(Table39[[#This Row],[CNA Hours Contract]], Table39[[#This Row],[NA in Training Hours Contract]], Table39[[#This Row],[Med Aide/Tech Hours Contract]])</f>
        <v>102.24166666666666</v>
      </c>
      <c r="AF262" s="4">
        <f>Table39[[#This Row],[CNA/NA/Med Aide Contract Hours]]/Table39[[#This Row],[Total CNA, NA in Training, Med Aide/Tech Hours]]</f>
        <v>0.46094023944296947</v>
      </c>
      <c r="AG262" s="3">
        <v>221.8111111111111</v>
      </c>
      <c r="AH262" s="3">
        <v>102.24166666666666</v>
      </c>
      <c r="AI262" s="4">
        <f>Table39[[#This Row],[CNA Hours Contract]]/Table39[[#This Row],[CNA Hours]]</f>
        <v>0.46094023944296947</v>
      </c>
      <c r="AJ262" s="3">
        <v>0</v>
      </c>
      <c r="AK262" s="3">
        <v>0</v>
      </c>
      <c r="AL262" s="4">
        <v>0</v>
      </c>
      <c r="AM262" s="3">
        <v>0</v>
      </c>
      <c r="AN262" s="3">
        <v>0</v>
      </c>
      <c r="AO262" s="4">
        <v>0</v>
      </c>
      <c r="AP262" s="1" t="s">
        <v>260</v>
      </c>
      <c r="AQ262" s="1">
        <v>4</v>
      </c>
    </row>
    <row r="263" spans="1:43" x14ac:dyDescent="0.2">
      <c r="A263" s="1" t="s">
        <v>273</v>
      </c>
      <c r="B263" s="1" t="s">
        <v>532</v>
      </c>
      <c r="C263" s="1" t="s">
        <v>690</v>
      </c>
      <c r="D263" s="1" t="s">
        <v>782</v>
      </c>
      <c r="E263" s="3">
        <v>92.344444444444449</v>
      </c>
      <c r="F263" s="3">
        <f t="shared" si="14"/>
        <v>629.70333333333338</v>
      </c>
      <c r="G263" s="3">
        <f>SUM(Table39[[#This Row],[RN Hours Contract (W/ Admin, DON)]], Table39[[#This Row],[LPN Contract Hours (w/ Admin)]], Table39[[#This Row],[CNA/NA/Med Aide Contract Hours]])</f>
        <v>229.36944444444444</v>
      </c>
      <c r="H263" s="4">
        <f>Table39[[#This Row],[Total Contract Hours]]/Table39[[#This Row],[Total Hours Nurse Staffing]]</f>
        <v>0.36425000838137178</v>
      </c>
      <c r="I263" s="3">
        <f>SUM(Table39[[#This Row],[RN Hours]], Table39[[#This Row],[RN Admin Hours]], Table39[[#This Row],[RN DON Hours]])</f>
        <v>125.66166666666666</v>
      </c>
      <c r="J263" s="3">
        <f t="shared" si="12"/>
        <v>39.547222222222217</v>
      </c>
      <c r="K263" s="4">
        <f>Table39[[#This Row],[RN Hours Contract (W/ Admin, DON)]]/Table39[[#This Row],[RN Hours (w/ Admin, DON)]]</f>
        <v>0.31471190277243566</v>
      </c>
      <c r="L263" s="3">
        <v>79.92</v>
      </c>
      <c r="M263" s="3">
        <v>34.380555555555553</v>
      </c>
      <c r="N263" s="4">
        <f>Table39[[#This Row],[RN Hours Contract]]/Table39[[#This Row],[RN Hours]]</f>
        <v>0.4301871315760204</v>
      </c>
      <c r="O263" s="3">
        <v>40.391666666666666</v>
      </c>
      <c r="P263" s="3">
        <v>5.166666666666667</v>
      </c>
      <c r="Q263" s="4">
        <f>Table39[[#This Row],[RN Admin Hours Contract]]/Table39[[#This Row],[RN Admin Hours]]</f>
        <v>0.12791417371570044</v>
      </c>
      <c r="R263" s="3">
        <v>5.35</v>
      </c>
      <c r="S263" s="3">
        <v>0</v>
      </c>
      <c r="T263" s="4">
        <f>Table39[[#This Row],[RN DON Hours Contract]]/Table39[[#This Row],[RN DON Hours]]</f>
        <v>0</v>
      </c>
      <c r="U263" s="3">
        <f>SUM(Table39[[#This Row],[LPN Hours]], Table39[[#This Row],[LPN Admin Hours]])</f>
        <v>129.36944444444444</v>
      </c>
      <c r="V263" s="3">
        <f>Table39[[#This Row],[LPN Hours Contract]]+Table39[[#This Row],[LPN Admin Hours Contract]]</f>
        <v>64.95</v>
      </c>
      <c r="W263" s="4">
        <f t="shared" si="13"/>
        <v>0.50205054430678719</v>
      </c>
      <c r="X263" s="3">
        <v>129.36944444444444</v>
      </c>
      <c r="Y263" s="3">
        <v>64.95</v>
      </c>
      <c r="Z263" s="4">
        <f>Table39[[#This Row],[LPN Hours Contract]]/Table39[[#This Row],[LPN Hours]]</f>
        <v>0.50205054430678719</v>
      </c>
      <c r="AA263" s="3">
        <v>0</v>
      </c>
      <c r="AB263" s="3">
        <v>0</v>
      </c>
      <c r="AC263" s="4">
        <v>0</v>
      </c>
      <c r="AD263" s="3">
        <f>SUM(Table39[[#This Row],[CNA Hours]], Table39[[#This Row],[NA in Training Hours]], Table39[[#This Row],[Med Aide/Tech Hours]])</f>
        <v>374.67222222222222</v>
      </c>
      <c r="AE263" s="3">
        <f>SUM(Table39[[#This Row],[CNA Hours Contract]], Table39[[#This Row],[NA in Training Hours Contract]], Table39[[#This Row],[Med Aide/Tech Hours Contract]])</f>
        <v>124.87222222222222</v>
      </c>
      <c r="AF263" s="4">
        <f>Table39[[#This Row],[CNA/NA/Med Aide Contract Hours]]/Table39[[#This Row],[Total CNA, NA in Training, Med Aide/Tech Hours]]</f>
        <v>0.33328390741537045</v>
      </c>
      <c r="AG263" s="3">
        <v>296.48333333333335</v>
      </c>
      <c r="AH263" s="3">
        <v>123.74444444444444</v>
      </c>
      <c r="AI263" s="4">
        <f>Table39[[#This Row],[CNA Hours Contract]]/Table39[[#This Row],[CNA Hours]]</f>
        <v>0.41737403264189477</v>
      </c>
      <c r="AJ263" s="3">
        <v>33.575000000000003</v>
      </c>
      <c r="AK263" s="3">
        <v>1.1277777777777778</v>
      </c>
      <c r="AL263" s="4">
        <f>Table39[[#This Row],[NA in Training Hours Contract]]/Table39[[#This Row],[NA in Training Hours]]</f>
        <v>3.3589807230909235E-2</v>
      </c>
      <c r="AM263" s="3">
        <v>44.613888888888887</v>
      </c>
      <c r="AN263" s="3">
        <v>0</v>
      </c>
      <c r="AO263" s="4">
        <f>Table39[[#This Row],[Med Aide/Tech Hours Contract]]/Table39[[#This Row],[Med Aide/Tech Hours]]</f>
        <v>0</v>
      </c>
      <c r="AP263" s="1" t="s">
        <v>261</v>
      </c>
      <c r="AQ263" s="1">
        <v>4</v>
      </c>
    </row>
    <row r="264" spans="1:43" x14ac:dyDescent="0.2">
      <c r="A264" s="1" t="s">
        <v>273</v>
      </c>
      <c r="B264" s="1" t="s">
        <v>533</v>
      </c>
      <c r="C264" s="1" t="s">
        <v>602</v>
      </c>
      <c r="D264" s="1" t="s">
        <v>706</v>
      </c>
      <c r="E264" s="3">
        <v>38.977777777777774</v>
      </c>
      <c r="F264" s="3">
        <f t="shared" si="14"/>
        <v>183.21100000000001</v>
      </c>
      <c r="G264" s="3">
        <f>SUM(Table39[[#This Row],[RN Hours Contract (W/ Admin, DON)]], Table39[[#This Row],[LPN Contract Hours (w/ Admin)]], Table39[[#This Row],[CNA/NA/Med Aide Contract Hours]])</f>
        <v>0</v>
      </c>
      <c r="H264" s="4">
        <f>Table39[[#This Row],[Total Contract Hours]]/Table39[[#This Row],[Total Hours Nurse Staffing]]</f>
        <v>0</v>
      </c>
      <c r="I264" s="3">
        <f>SUM(Table39[[#This Row],[RN Hours]], Table39[[#This Row],[RN Admin Hours]], Table39[[#This Row],[RN DON Hours]])</f>
        <v>41.786222222222221</v>
      </c>
      <c r="J264" s="3">
        <f t="shared" si="12"/>
        <v>0</v>
      </c>
      <c r="K264" s="4">
        <f>Table39[[#This Row],[RN Hours Contract (W/ Admin, DON)]]/Table39[[#This Row],[RN Hours (w/ Admin, DON)]]</f>
        <v>0</v>
      </c>
      <c r="L264" s="3">
        <v>17.515222222222221</v>
      </c>
      <c r="M264" s="3">
        <v>0</v>
      </c>
      <c r="N264" s="4">
        <f>Table39[[#This Row],[RN Hours Contract]]/Table39[[#This Row],[RN Hours]]</f>
        <v>0</v>
      </c>
      <c r="O264" s="3">
        <v>19.182111111111109</v>
      </c>
      <c r="P264" s="3">
        <v>0</v>
      </c>
      <c r="Q264" s="4">
        <f>Table39[[#This Row],[RN Admin Hours Contract]]/Table39[[#This Row],[RN Admin Hours]]</f>
        <v>0</v>
      </c>
      <c r="R264" s="3">
        <v>5.0888888888888886</v>
      </c>
      <c r="S264" s="3">
        <v>0</v>
      </c>
      <c r="T264" s="4">
        <f>Table39[[#This Row],[RN DON Hours Contract]]/Table39[[#This Row],[RN DON Hours]]</f>
        <v>0</v>
      </c>
      <c r="U264" s="3">
        <f>SUM(Table39[[#This Row],[LPN Hours]], Table39[[#This Row],[LPN Admin Hours]])</f>
        <v>63.567555555555558</v>
      </c>
      <c r="V264" s="3">
        <f>Table39[[#This Row],[LPN Hours Contract]]+Table39[[#This Row],[LPN Admin Hours Contract]]</f>
        <v>0</v>
      </c>
      <c r="W264" s="4">
        <f t="shared" si="13"/>
        <v>0</v>
      </c>
      <c r="X264" s="3">
        <v>56.117444444444445</v>
      </c>
      <c r="Y264" s="3">
        <v>0</v>
      </c>
      <c r="Z264" s="4">
        <f>Table39[[#This Row],[LPN Hours Contract]]/Table39[[#This Row],[LPN Hours]]</f>
        <v>0</v>
      </c>
      <c r="AA264" s="3">
        <v>7.4501111111111111</v>
      </c>
      <c r="AB264" s="3">
        <v>0</v>
      </c>
      <c r="AC264" s="4">
        <f>Table39[[#This Row],[LPN Admin Hours Contract]]/Table39[[#This Row],[LPN Admin Hours]]</f>
        <v>0</v>
      </c>
      <c r="AD264" s="3">
        <f>SUM(Table39[[#This Row],[CNA Hours]], Table39[[#This Row],[NA in Training Hours]], Table39[[#This Row],[Med Aide/Tech Hours]])</f>
        <v>77.857222222222219</v>
      </c>
      <c r="AE264" s="3">
        <f>SUM(Table39[[#This Row],[CNA Hours Contract]], Table39[[#This Row],[NA in Training Hours Contract]], Table39[[#This Row],[Med Aide/Tech Hours Contract]])</f>
        <v>0</v>
      </c>
      <c r="AF264" s="4">
        <f>Table39[[#This Row],[CNA/NA/Med Aide Contract Hours]]/Table39[[#This Row],[Total CNA, NA in Training, Med Aide/Tech Hours]]</f>
        <v>0</v>
      </c>
      <c r="AG264" s="3">
        <v>62.8</v>
      </c>
      <c r="AH264" s="3">
        <v>0</v>
      </c>
      <c r="AI264" s="4">
        <f>Table39[[#This Row],[CNA Hours Contract]]/Table39[[#This Row],[CNA Hours]]</f>
        <v>0</v>
      </c>
      <c r="AJ264" s="3">
        <v>0</v>
      </c>
      <c r="AK264" s="3">
        <v>0</v>
      </c>
      <c r="AL264" s="4">
        <v>0</v>
      </c>
      <c r="AM264" s="3">
        <v>15.057222222222226</v>
      </c>
      <c r="AN264" s="3">
        <v>0</v>
      </c>
      <c r="AO264" s="4">
        <f>Table39[[#This Row],[Med Aide/Tech Hours Contract]]/Table39[[#This Row],[Med Aide/Tech Hours]]</f>
        <v>0</v>
      </c>
      <c r="AP264" s="1" t="s">
        <v>262</v>
      </c>
      <c r="AQ264" s="1">
        <v>4</v>
      </c>
    </row>
    <row r="265" spans="1:43" x14ac:dyDescent="0.2">
      <c r="A265" s="1" t="s">
        <v>273</v>
      </c>
      <c r="B265" s="1" t="s">
        <v>534</v>
      </c>
      <c r="C265" s="1" t="s">
        <v>691</v>
      </c>
      <c r="D265" s="1" t="s">
        <v>778</v>
      </c>
      <c r="E265" s="3">
        <v>121.53333333333333</v>
      </c>
      <c r="F265" s="3">
        <f t="shared" si="14"/>
        <v>462.41244444444442</v>
      </c>
      <c r="G265" s="3">
        <f>SUM(Table39[[#This Row],[RN Hours Contract (W/ Admin, DON)]], Table39[[#This Row],[LPN Contract Hours (w/ Admin)]], Table39[[#This Row],[CNA/NA/Med Aide Contract Hours]])</f>
        <v>0</v>
      </c>
      <c r="H265" s="4">
        <f>Table39[[#This Row],[Total Contract Hours]]/Table39[[#This Row],[Total Hours Nurse Staffing]]</f>
        <v>0</v>
      </c>
      <c r="I265" s="3">
        <f>SUM(Table39[[#This Row],[RN Hours]], Table39[[#This Row],[RN Admin Hours]], Table39[[#This Row],[RN DON Hours]])</f>
        <v>69.266444444444431</v>
      </c>
      <c r="J265" s="3">
        <f t="shared" si="12"/>
        <v>0</v>
      </c>
      <c r="K265" s="4">
        <f>Table39[[#This Row],[RN Hours Contract (W/ Admin, DON)]]/Table39[[#This Row],[RN Hours (w/ Admin, DON)]]</f>
        <v>0</v>
      </c>
      <c r="L265" s="3">
        <v>24.082666666666668</v>
      </c>
      <c r="M265" s="3">
        <v>0</v>
      </c>
      <c r="N265" s="4">
        <f>Table39[[#This Row],[RN Hours Contract]]/Table39[[#This Row],[RN Hours]]</f>
        <v>0</v>
      </c>
      <c r="O265" s="3">
        <v>35.764333333333326</v>
      </c>
      <c r="P265" s="3">
        <v>0</v>
      </c>
      <c r="Q265" s="4">
        <f>Table39[[#This Row],[RN Admin Hours Contract]]/Table39[[#This Row],[RN Admin Hours]]</f>
        <v>0</v>
      </c>
      <c r="R265" s="3">
        <v>9.4194444444444443</v>
      </c>
      <c r="S265" s="3">
        <v>0</v>
      </c>
      <c r="T265" s="4">
        <f>Table39[[#This Row],[RN DON Hours Contract]]/Table39[[#This Row],[RN DON Hours]]</f>
        <v>0</v>
      </c>
      <c r="U265" s="3">
        <f>SUM(Table39[[#This Row],[LPN Hours]], Table39[[#This Row],[LPN Admin Hours]])</f>
        <v>113.63433333333333</v>
      </c>
      <c r="V265" s="3">
        <f>Table39[[#This Row],[LPN Hours Contract]]+Table39[[#This Row],[LPN Admin Hours Contract]]</f>
        <v>0</v>
      </c>
      <c r="W265" s="4">
        <f t="shared" si="13"/>
        <v>0</v>
      </c>
      <c r="X265" s="3">
        <v>100.70266666666666</v>
      </c>
      <c r="Y265" s="3">
        <v>0</v>
      </c>
      <c r="Z265" s="4">
        <f>Table39[[#This Row],[LPN Hours Contract]]/Table39[[#This Row],[LPN Hours]]</f>
        <v>0</v>
      </c>
      <c r="AA265" s="3">
        <v>12.931666666666665</v>
      </c>
      <c r="AB265" s="3">
        <v>0</v>
      </c>
      <c r="AC265" s="4">
        <f>Table39[[#This Row],[LPN Admin Hours Contract]]/Table39[[#This Row],[LPN Admin Hours]]</f>
        <v>0</v>
      </c>
      <c r="AD265" s="3">
        <f>SUM(Table39[[#This Row],[CNA Hours]], Table39[[#This Row],[NA in Training Hours]], Table39[[#This Row],[Med Aide/Tech Hours]])</f>
        <v>279.51166666666666</v>
      </c>
      <c r="AE265" s="3">
        <f>SUM(Table39[[#This Row],[CNA Hours Contract]], Table39[[#This Row],[NA in Training Hours Contract]], Table39[[#This Row],[Med Aide/Tech Hours Contract]])</f>
        <v>0</v>
      </c>
      <c r="AF265" s="4">
        <f>Table39[[#This Row],[CNA/NA/Med Aide Contract Hours]]/Table39[[#This Row],[Total CNA, NA in Training, Med Aide/Tech Hours]]</f>
        <v>0</v>
      </c>
      <c r="AG265" s="3">
        <v>244.55311111111109</v>
      </c>
      <c r="AH265" s="3">
        <v>0</v>
      </c>
      <c r="AI265" s="4">
        <f>Table39[[#This Row],[CNA Hours Contract]]/Table39[[#This Row],[CNA Hours]]</f>
        <v>0</v>
      </c>
      <c r="AJ265" s="3">
        <v>34.958555555555549</v>
      </c>
      <c r="AK265" s="3">
        <v>0</v>
      </c>
      <c r="AL265" s="4">
        <f>Table39[[#This Row],[NA in Training Hours Contract]]/Table39[[#This Row],[NA in Training Hours]]</f>
        <v>0</v>
      </c>
      <c r="AM265" s="3">
        <v>0</v>
      </c>
      <c r="AN265" s="3">
        <v>0</v>
      </c>
      <c r="AO265" s="4">
        <v>0</v>
      </c>
      <c r="AP265" s="1" t="s">
        <v>263</v>
      </c>
      <c r="AQ265" s="1">
        <v>4</v>
      </c>
    </row>
    <row r="266" spans="1:43" x14ac:dyDescent="0.2">
      <c r="A266" s="1" t="s">
        <v>273</v>
      </c>
      <c r="B266" s="1" t="s">
        <v>535</v>
      </c>
      <c r="C266" s="1" t="s">
        <v>563</v>
      </c>
      <c r="D266" s="1" t="s">
        <v>694</v>
      </c>
      <c r="E266" s="3">
        <v>18</v>
      </c>
      <c r="F266" s="3">
        <f t="shared" si="14"/>
        <v>98.326666666666668</v>
      </c>
      <c r="G266" s="3">
        <f>SUM(Table39[[#This Row],[RN Hours Contract (W/ Admin, DON)]], Table39[[#This Row],[LPN Contract Hours (w/ Admin)]], Table39[[#This Row],[CNA/NA/Med Aide Contract Hours]])</f>
        <v>7.7777777777777779E-2</v>
      </c>
      <c r="H266" s="4">
        <f>Table39[[#This Row],[Total Contract Hours]]/Table39[[#This Row],[Total Hours Nurse Staffing]]</f>
        <v>7.9101408005062491E-4</v>
      </c>
      <c r="I266" s="3">
        <f>SUM(Table39[[#This Row],[RN Hours]], Table39[[#This Row],[RN Admin Hours]], Table39[[#This Row],[RN DON Hours]])</f>
        <v>37.319777777777773</v>
      </c>
      <c r="J266" s="3">
        <f t="shared" si="12"/>
        <v>3.3333333333333333E-2</v>
      </c>
      <c r="K266" s="4">
        <f>Table39[[#This Row],[RN Hours Contract (W/ Admin, DON)]]/Table39[[#This Row],[RN Hours (w/ Admin, DON)]]</f>
        <v>8.9318145278940574E-4</v>
      </c>
      <c r="L266" s="3">
        <v>21.646999999999998</v>
      </c>
      <c r="M266" s="3">
        <v>3.3333333333333333E-2</v>
      </c>
      <c r="N266" s="4">
        <f>Table39[[#This Row],[RN Hours Contract]]/Table39[[#This Row],[RN Hours]]</f>
        <v>1.5398592568639227E-3</v>
      </c>
      <c r="O266" s="3">
        <v>10.60611111111111</v>
      </c>
      <c r="P266" s="3">
        <v>0</v>
      </c>
      <c r="Q266" s="4">
        <f>Table39[[#This Row],[RN Admin Hours Contract]]/Table39[[#This Row],[RN Admin Hours]]</f>
        <v>0</v>
      </c>
      <c r="R266" s="3">
        <v>5.0666666666666664</v>
      </c>
      <c r="S266" s="3">
        <v>0</v>
      </c>
      <c r="T266" s="4">
        <f>Table39[[#This Row],[RN DON Hours Contract]]/Table39[[#This Row],[RN DON Hours]]</f>
        <v>0</v>
      </c>
      <c r="U266" s="3">
        <f>SUM(Table39[[#This Row],[LPN Hours]], Table39[[#This Row],[LPN Admin Hours]])</f>
        <v>19.536000000000001</v>
      </c>
      <c r="V266" s="3">
        <f>Table39[[#This Row],[LPN Hours Contract]]+Table39[[#This Row],[LPN Admin Hours Contract]]</f>
        <v>4.4444444444444446E-2</v>
      </c>
      <c r="W266" s="4">
        <f t="shared" si="13"/>
        <v>2.2750022750022748E-3</v>
      </c>
      <c r="X266" s="3">
        <v>19.491555555555557</v>
      </c>
      <c r="Y266" s="3">
        <v>0</v>
      </c>
      <c r="Z266" s="4">
        <f>Table39[[#This Row],[LPN Hours Contract]]/Table39[[#This Row],[LPN Hours]]</f>
        <v>0</v>
      </c>
      <c r="AA266" s="3">
        <v>4.4444444444444446E-2</v>
      </c>
      <c r="AB266" s="3">
        <v>4.4444444444444446E-2</v>
      </c>
      <c r="AC266" s="4">
        <f>Table39[[#This Row],[LPN Admin Hours Contract]]/Table39[[#This Row],[LPN Admin Hours]]</f>
        <v>1</v>
      </c>
      <c r="AD266" s="3">
        <f>SUM(Table39[[#This Row],[CNA Hours]], Table39[[#This Row],[NA in Training Hours]], Table39[[#This Row],[Med Aide/Tech Hours]])</f>
        <v>41.470888888888894</v>
      </c>
      <c r="AE266" s="3">
        <f>SUM(Table39[[#This Row],[CNA Hours Contract]], Table39[[#This Row],[NA in Training Hours Contract]], Table39[[#This Row],[Med Aide/Tech Hours Contract]])</f>
        <v>0</v>
      </c>
      <c r="AF266" s="4">
        <f>Table39[[#This Row],[CNA/NA/Med Aide Contract Hours]]/Table39[[#This Row],[Total CNA, NA in Training, Med Aide/Tech Hours]]</f>
        <v>0</v>
      </c>
      <c r="AG266" s="3">
        <v>41.470888888888894</v>
      </c>
      <c r="AH266" s="3">
        <v>0</v>
      </c>
      <c r="AI266" s="4">
        <f>Table39[[#This Row],[CNA Hours Contract]]/Table39[[#This Row],[CNA Hours]]</f>
        <v>0</v>
      </c>
      <c r="AJ266" s="3">
        <v>0</v>
      </c>
      <c r="AK266" s="3">
        <v>0</v>
      </c>
      <c r="AL266" s="4">
        <v>0</v>
      </c>
      <c r="AM266" s="3">
        <v>0</v>
      </c>
      <c r="AN266" s="3">
        <v>0</v>
      </c>
      <c r="AO266" s="4">
        <v>0</v>
      </c>
      <c r="AP266" s="1" t="s">
        <v>264</v>
      </c>
      <c r="AQ266" s="1">
        <v>4</v>
      </c>
    </row>
    <row r="267" spans="1:43" x14ac:dyDescent="0.2">
      <c r="A267" s="1" t="s">
        <v>273</v>
      </c>
      <c r="B267" s="1" t="s">
        <v>536</v>
      </c>
      <c r="C267" s="1" t="s">
        <v>563</v>
      </c>
      <c r="D267" s="1" t="s">
        <v>694</v>
      </c>
      <c r="E267" s="3">
        <v>45.133333333333333</v>
      </c>
      <c r="F267" s="3">
        <f t="shared" si="14"/>
        <v>197.80655555555555</v>
      </c>
      <c r="G267" s="3">
        <f>SUM(Table39[[#This Row],[RN Hours Contract (W/ Admin, DON)]], Table39[[#This Row],[LPN Contract Hours (w/ Admin)]], Table39[[#This Row],[CNA/NA/Med Aide Contract Hours]])</f>
        <v>0</v>
      </c>
      <c r="H267" s="4">
        <f>Table39[[#This Row],[Total Contract Hours]]/Table39[[#This Row],[Total Hours Nurse Staffing]]</f>
        <v>0</v>
      </c>
      <c r="I267" s="3">
        <f>SUM(Table39[[#This Row],[RN Hours]], Table39[[#This Row],[RN Admin Hours]], Table39[[#This Row],[RN DON Hours]])</f>
        <v>34.289666666666669</v>
      </c>
      <c r="J267" s="3">
        <f t="shared" si="12"/>
        <v>0</v>
      </c>
      <c r="K267" s="4">
        <f>Table39[[#This Row],[RN Hours Contract (W/ Admin, DON)]]/Table39[[#This Row],[RN Hours (w/ Admin, DON)]]</f>
        <v>0</v>
      </c>
      <c r="L267" s="3">
        <v>20.603666666666665</v>
      </c>
      <c r="M267" s="3">
        <v>0</v>
      </c>
      <c r="N267" s="4">
        <f>Table39[[#This Row],[RN Hours Contract]]/Table39[[#This Row],[RN Hours]]</f>
        <v>0</v>
      </c>
      <c r="O267" s="3">
        <v>7.5213333333333328</v>
      </c>
      <c r="P267" s="3">
        <v>0</v>
      </c>
      <c r="Q267" s="4">
        <f>Table39[[#This Row],[RN Admin Hours Contract]]/Table39[[#This Row],[RN Admin Hours]]</f>
        <v>0</v>
      </c>
      <c r="R267" s="3">
        <v>6.1646666666666663</v>
      </c>
      <c r="S267" s="3">
        <v>0</v>
      </c>
      <c r="T267" s="4">
        <f>Table39[[#This Row],[RN DON Hours Contract]]/Table39[[#This Row],[RN DON Hours]]</f>
        <v>0</v>
      </c>
      <c r="U267" s="3">
        <f>SUM(Table39[[#This Row],[LPN Hours]], Table39[[#This Row],[LPN Admin Hours]])</f>
        <v>91.23666666666665</v>
      </c>
      <c r="V267" s="3">
        <f>Table39[[#This Row],[LPN Hours Contract]]+Table39[[#This Row],[LPN Admin Hours Contract]]</f>
        <v>0</v>
      </c>
      <c r="W267" s="4">
        <f t="shared" si="13"/>
        <v>0</v>
      </c>
      <c r="X267" s="3">
        <v>74.677111111111103</v>
      </c>
      <c r="Y267" s="3">
        <v>0</v>
      </c>
      <c r="Z267" s="4">
        <f>Table39[[#This Row],[LPN Hours Contract]]/Table39[[#This Row],[LPN Hours]]</f>
        <v>0</v>
      </c>
      <c r="AA267" s="3">
        <v>16.559555555555555</v>
      </c>
      <c r="AB267" s="3">
        <v>0</v>
      </c>
      <c r="AC267" s="4">
        <f>Table39[[#This Row],[LPN Admin Hours Contract]]/Table39[[#This Row],[LPN Admin Hours]]</f>
        <v>0</v>
      </c>
      <c r="AD267" s="3">
        <f>SUM(Table39[[#This Row],[CNA Hours]], Table39[[#This Row],[NA in Training Hours]], Table39[[#This Row],[Med Aide/Tech Hours]])</f>
        <v>72.280222222222221</v>
      </c>
      <c r="AE267" s="3">
        <f>SUM(Table39[[#This Row],[CNA Hours Contract]], Table39[[#This Row],[NA in Training Hours Contract]], Table39[[#This Row],[Med Aide/Tech Hours Contract]])</f>
        <v>0</v>
      </c>
      <c r="AF267" s="4">
        <f>Table39[[#This Row],[CNA/NA/Med Aide Contract Hours]]/Table39[[#This Row],[Total CNA, NA in Training, Med Aide/Tech Hours]]</f>
        <v>0</v>
      </c>
      <c r="AG267" s="3">
        <v>52.411777777777779</v>
      </c>
      <c r="AH267" s="3">
        <v>0</v>
      </c>
      <c r="AI267" s="4">
        <f>Table39[[#This Row],[CNA Hours Contract]]/Table39[[#This Row],[CNA Hours]]</f>
        <v>0</v>
      </c>
      <c r="AJ267" s="3">
        <v>9.4532222222222213</v>
      </c>
      <c r="AK267" s="3">
        <v>0</v>
      </c>
      <c r="AL267" s="4">
        <f>Table39[[#This Row],[NA in Training Hours Contract]]/Table39[[#This Row],[NA in Training Hours]]</f>
        <v>0</v>
      </c>
      <c r="AM267" s="3">
        <v>10.415222222222223</v>
      </c>
      <c r="AN267" s="3">
        <v>0</v>
      </c>
      <c r="AO267" s="4">
        <f>Table39[[#This Row],[Med Aide/Tech Hours Contract]]/Table39[[#This Row],[Med Aide/Tech Hours]]</f>
        <v>0</v>
      </c>
      <c r="AP267" s="1" t="s">
        <v>265</v>
      </c>
      <c r="AQ267" s="1">
        <v>4</v>
      </c>
    </row>
    <row r="268" spans="1:43" x14ac:dyDescent="0.2">
      <c r="A268" s="1" t="s">
        <v>273</v>
      </c>
      <c r="B268" s="1" t="s">
        <v>537</v>
      </c>
      <c r="C268" s="1" t="s">
        <v>572</v>
      </c>
      <c r="D268" s="1" t="s">
        <v>734</v>
      </c>
      <c r="E268" s="3">
        <v>28.866666666666667</v>
      </c>
      <c r="F268" s="3">
        <f t="shared" si="14"/>
        <v>136.79966666666667</v>
      </c>
      <c r="G268" s="3">
        <f>SUM(Table39[[#This Row],[RN Hours Contract (W/ Admin, DON)]], Table39[[#This Row],[LPN Contract Hours (w/ Admin)]], Table39[[#This Row],[CNA/NA/Med Aide Contract Hours]])</f>
        <v>8.9943333333333335</v>
      </c>
      <c r="H268" s="4">
        <f>Table39[[#This Row],[Total Contract Hours]]/Table39[[#This Row],[Total Hours Nurse Staffing]]</f>
        <v>6.5748210887453432E-2</v>
      </c>
      <c r="I268" s="3">
        <f>SUM(Table39[[#This Row],[RN Hours]], Table39[[#This Row],[RN Admin Hours]], Table39[[#This Row],[RN DON Hours]])</f>
        <v>34.718999999999994</v>
      </c>
      <c r="J268" s="3">
        <f t="shared" si="12"/>
        <v>2.5428888888888888</v>
      </c>
      <c r="K268" s="4">
        <f>Table39[[#This Row],[RN Hours Contract (W/ Admin, DON)]]/Table39[[#This Row],[RN Hours (w/ Admin, DON)]]</f>
        <v>7.3241996857308367E-2</v>
      </c>
      <c r="L268" s="3">
        <v>25.245555555555555</v>
      </c>
      <c r="M268" s="3">
        <v>2.5428888888888888</v>
      </c>
      <c r="N268" s="4">
        <f>Table39[[#This Row],[RN Hours Contract]]/Table39[[#This Row],[RN Hours]]</f>
        <v>0.10072620043131904</v>
      </c>
      <c r="O268" s="3">
        <v>4.6787777777777775</v>
      </c>
      <c r="P268" s="3">
        <v>0</v>
      </c>
      <c r="Q268" s="4">
        <f>Table39[[#This Row],[RN Admin Hours Contract]]/Table39[[#This Row],[RN Admin Hours]]</f>
        <v>0</v>
      </c>
      <c r="R268" s="3">
        <v>4.7946666666666617</v>
      </c>
      <c r="S268" s="3">
        <v>0</v>
      </c>
      <c r="T268" s="4">
        <f>Table39[[#This Row],[RN DON Hours Contract]]/Table39[[#This Row],[RN DON Hours]]</f>
        <v>0</v>
      </c>
      <c r="U268" s="3">
        <f>SUM(Table39[[#This Row],[LPN Hours]], Table39[[#This Row],[LPN Admin Hours]])</f>
        <v>21.864555555555555</v>
      </c>
      <c r="V268" s="3">
        <f>Table39[[#This Row],[LPN Hours Contract]]+Table39[[#This Row],[LPN Admin Hours Contract]]</f>
        <v>2.1632222222222217</v>
      </c>
      <c r="W268" s="4">
        <f t="shared" si="13"/>
        <v>9.893739741133542E-2</v>
      </c>
      <c r="X268" s="3">
        <v>21.864555555555555</v>
      </c>
      <c r="Y268" s="3">
        <v>2.1632222222222217</v>
      </c>
      <c r="Z268" s="4">
        <f>Table39[[#This Row],[LPN Hours Contract]]/Table39[[#This Row],[LPN Hours]]</f>
        <v>9.893739741133542E-2</v>
      </c>
      <c r="AA268" s="3">
        <v>0</v>
      </c>
      <c r="AB268" s="3">
        <v>0</v>
      </c>
      <c r="AC268" s="4">
        <v>0</v>
      </c>
      <c r="AD268" s="3">
        <f>SUM(Table39[[#This Row],[CNA Hours]], Table39[[#This Row],[NA in Training Hours]], Table39[[#This Row],[Med Aide/Tech Hours]])</f>
        <v>80.216111111111104</v>
      </c>
      <c r="AE268" s="3">
        <f>SUM(Table39[[#This Row],[CNA Hours Contract]], Table39[[#This Row],[NA in Training Hours Contract]], Table39[[#This Row],[Med Aide/Tech Hours Contract]])</f>
        <v>4.2882222222222239</v>
      </c>
      <c r="AF268" s="4">
        <f>Table39[[#This Row],[CNA/NA/Med Aide Contract Hours]]/Table39[[#This Row],[Total CNA, NA in Training, Med Aide/Tech Hours]]</f>
        <v>5.345836594200392E-2</v>
      </c>
      <c r="AG268" s="3">
        <v>70.123888888888885</v>
      </c>
      <c r="AH268" s="3">
        <v>4.2882222222222239</v>
      </c>
      <c r="AI268" s="4">
        <f>Table39[[#This Row],[CNA Hours Contract]]/Table39[[#This Row],[CNA Hours]]</f>
        <v>6.1152087971288939E-2</v>
      </c>
      <c r="AJ268" s="3">
        <v>0</v>
      </c>
      <c r="AK268" s="3">
        <v>0</v>
      </c>
      <c r="AL268" s="4">
        <v>0</v>
      </c>
      <c r="AM268" s="3">
        <v>10.092222222222221</v>
      </c>
      <c r="AN268" s="3">
        <v>0</v>
      </c>
      <c r="AO268" s="4">
        <f>Table39[[#This Row],[Med Aide/Tech Hours Contract]]/Table39[[#This Row],[Med Aide/Tech Hours]]</f>
        <v>0</v>
      </c>
      <c r="AP268" s="1" t="s">
        <v>266</v>
      </c>
      <c r="AQ268" s="1">
        <v>4</v>
      </c>
    </row>
    <row r="269" spans="1:43" x14ac:dyDescent="0.2">
      <c r="A269" s="1" t="s">
        <v>273</v>
      </c>
      <c r="B269" s="1" t="s">
        <v>538</v>
      </c>
      <c r="C269" s="1" t="s">
        <v>687</v>
      </c>
      <c r="D269" s="1" t="s">
        <v>761</v>
      </c>
      <c r="E269" s="3">
        <v>40.722222222222221</v>
      </c>
      <c r="F269" s="3">
        <f t="shared" si="14"/>
        <v>281.68866666666668</v>
      </c>
      <c r="G269" s="3">
        <f>SUM(Table39[[#This Row],[RN Hours Contract (W/ Admin, DON)]], Table39[[#This Row],[LPN Contract Hours (w/ Admin)]], Table39[[#This Row],[CNA/NA/Med Aide Contract Hours]])</f>
        <v>43.366666666666667</v>
      </c>
      <c r="H269" s="4">
        <f>Table39[[#This Row],[Total Contract Hours]]/Table39[[#This Row],[Total Hours Nurse Staffing]]</f>
        <v>0.15395247235127196</v>
      </c>
      <c r="I269" s="3">
        <f>SUM(Table39[[#This Row],[RN Hours]], Table39[[#This Row],[RN Admin Hours]], Table39[[#This Row],[RN DON Hours]])</f>
        <v>29.387555555555558</v>
      </c>
      <c r="J269" s="3">
        <f t="shared" si="12"/>
        <v>0.22222222222222221</v>
      </c>
      <c r="K269" s="4">
        <f>Table39[[#This Row],[RN Hours Contract (W/ Admin, DON)]]/Table39[[#This Row],[RN Hours (w/ Admin, DON)]]</f>
        <v>7.5617797404797186E-3</v>
      </c>
      <c r="L269" s="3">
        <v>24.40977777777778</v>
      </c>
      <c r="M269" s="3">
        <v>0.22222222222222221</v>
      </c>
      <c r="N269" s="4">
        <f>Table39[[#This Row],[RN Hours Contract]]/Table39[[#This Row],[RN Hours]]</f>
        <v>9.1038199628564135E-3</v>
      </c>
      <c r="O269" s="3">
        <v>0</v>
      </c>
      <c r="P269" s="3">
        <v>0</v>
      </c>
      <c r="Q269" s="4">
        <v>0</v>
      </c>
      <c r="R269" s="3">
        <v>4.9777777777777779</v>
      </c>
      <c r="S269" s="3">
        <v>0</v>
      </c>
      <c r="T269" s="4">
        <f>Table39[[#This Row],[RN DON Hours Contract]]/Table39[[#This Row],[RN DON Hours]]</f>
        <v>0</v>
      </c>
      <c r="U269" s="3">
        <f>SUM(Table39[[#This Row],[LPN Hours]], Table39[[#This Row],[LPN Admin Hours]])</f>
        <v>80.319888888888883</v>
      </c>
      <c r="V269" s="3">
        <f>Table39[[#This Row],[LPN Hours Contract]]+Table39[[#This Row],[LPN Admin Hours Contract]]</f>
        <v>13.933333333333334</v>
      </c>
      <c r="W269" s="4">
        <f t="shared" si="13"/>
        <v>0.17347301553925348</v>
      </c>
      <c r="X269" s="3">
        <v>70.808777777777777</v>
      </c>
      <c r="Y269" s="3">
        <v>13.933333333333334</v>
      </c>
      <c r="Z269" s="4">
        <f>Table39[[#This Row],[LPN Hours Contract]]/Table39[[#This Row],[LPN Hours]]</f>
        <v>0.19677409737336396</v>
      </c>
      <c r="AA269" s="3">
        <v>9.5111111111111111</v>
      </c>
      <c r="AB269" s="3">
        <v>0</v>
      </c>
      <c r="AC269" s="4">
        <f>Table39[[#This Row],[LPN Admin Hours Contract]]/Table39[[#This Row],[LPN Admin Hours]]</f>
        <v>0</v>
      </c>
      <c r="AD269" s="3">
        <f>SUM(Table39[[#This Row],[CNA Hours]], Table39[[#This Row],[NA in Training Hours]], Table39[[#This Row],[Med Aide/Tech Hours]])</f>
        <v>171.98122222222221</v>
      </c>
      <c r="AE269" s="3">
        <f>SUM(Table39[[#This Row],[CNA Hours Contract]], Table39[[#This Row],[NA in Training Hours Contract]], Table39[[#This Row],[Med Aide/Tech Hours Contract]])</f>
        <v>29.211111111111112</v>
      </c>
      <c r="AF269" s="4">
        <f>Table39[[#This Row],[CNA/NA/Med Aide Contract Hours]]/Table39[[#This Row],[Total CNA, NA in Training, Med Aide/Tech Hours]]</f>
        <v>0.16985058446303247</v>
      </c>
      <c r="AG269" s="3">
        <v>163.57288888888888</v>
      </c>
      <c r="AH269" s="3">
        <v>29.122222222222224</v>
      </c>
      <c r="AI269" s="4">
        <f>Table39[[#This Row],[CNA Hours Contract]]/Table39[[#This Row],[CNA Hours]]</f>
        <v>0.17803819703890078</v>
      </c>
      <c r="AJ269" s="3">
        <v>0</v>
      </c>
      <c r="AK269" s="3">
        <v>0</v>
      </c>
      <c r="AL269" s="4">
        <v>0</v>
      </c>
      <c r="AM269" s="3">
        <v>8.4083333333333332</v>
      </c>
      <c r="AN269" s="3">
        <v>8.8888888888888892E-2</v>
      </c>
      <c r="AO269" s="4">
        <f>Table39[[#This Row],[Med Aide/Tech Hours Contract]]/Table39[[#This Row],[Med Aide/Tech Hours]]</f>
        <v>1.057152296002643E-2</v>
      </c>
      <c r="AP269" s="1" t="s">
        <v>267</v>
      </c>
      <c r="AQ269" s="1">
        <v>4</v>
      </c>
    </row>
    <row r="270" spans="1:43" x14ac:dyDescent="0.2">
      <c r="A270" s="1" t="s">
        <v>273</v>
      </c>
      <c r="B270" s="1" t="s">
        <v>539</v>
      </c>
      <c r="C270" s="1" t="s">
        <v>602</v>
      </c>
      <c r="D270" s="1" t="s">
        <v>706</v>
      </c>
      <c r="E270" s="3">
        <v>46.18888888888889</v>
      </c>
      <c r="F270" s="3">
        <f t="shared" si="14"/>
        <v>180.66188888888888</v>
      </c>
      <c r="G270" s="3">
        <f>SUM(Table39[[#This Row],[RN Hours Contract (W/ Admin, DON)]], Table39[[#This Row],[LPN Contract Hours (w/ Admin)]], Table39[[#This Row],[CNA/NA/Med Aide Contract Hours]])</f>
        <v>0</v>
      </c>
      <c r="H270" s="4">
        <f>Table39[[#This Row],[Total Contract Hours]]/Table39[[#This Row],[Total Hours Nurse Staffing]]</f>
        <v>0</v>
      </c>
      <c r="I270" s="3">
        <f>SUM(Table39[[#This Row],[RN Hours]], Table39[[#This Row],[RN Admin Hours]], Table39[[#This Row],[RN DON Hours]])</f>
        <v>59.589777777777783</v>
      </c>
      <c r="J270" s="3">
        <f t="shared" si="12"/>
        <v>0</v>
      </c>
      <c r="K270" s="4">
        <f>Table39[[#This Row],[RN Hours Contract (W/ Admin, DON)]]/Table39[[#This Row],[RN Hours (w/ Admin, DON)]]</f>
        <v>0</v>
      </c>
      <c r="L270" s="3">
        <v>36.977888888888891</v>
      </c>
      <c r="M270" s="3">
        <v>0</v>
      </c>
      <c r="N270" s="4">
        <f>Table39[[#This Row],[RN Hours Contract]]/Table39[[#This Row],[RN Hours]]</f>
        <v>0</v>
      </c>
      <c r="O270" s="3">
        <v>17.778555555555556</v>
      </c>
      <c r="P270" s="3">
        <v>0</v>
      </c>
      <c r="Q270" s="4">
        <f>Table39[[#This Row],[RN Admin Hours Contract]]/Table39[[#This Row],[RN Admin Hours]]</f>
        <v>0</v>
      </c>
      <c r="R270" s="3">
        <v>4.833333333333333</v>
      </c>
      <c r="S270" s="3">
        <v>0</v>
      </c>
      <c r="T270" s="4">
        <f>Table39[[#This Row],[RN DON Hours Contract]]/Table39[[#This Row],[RN DON Hours]]</f>
        <v>0</v>
      </c>
      <c r="U270" s="3">
        <f>SUM(Table39[[#This Row],[LPN Hours]], Table39[[#This Row],[LPN Admin Hours]])</f>
        <v>29.546888888888887</v>
      </c>
      <c r="V270" s="3">
        <f>Table39[[#This Row],[LPN Hours Contract]]+Table39[[#This Row],[LPN Admin Hours Contract]]</f>
        <v>0</v>
      </c>
      <c r="W270" s="4">
        <f t="shared" si="13"/>
        <v>0</v>
      </c>
      <c r="X270" s="3">
        <v>24.159888888888887</v>
      </c>
      <c r="Y270" s="3">
        <v>0</v>
      </c>
      <c r="Z270" s="4">
        <f>Table39[[#This Row],[LPN Hours Contract]]/Table39[[#This Row],[LPN Hours]]</f>
        <v>0</v>
      </c>
      <c r="AA270" s="3">
        <v>5.3869999999999996</v>
      </c>
      <c r="AB270" s="3">
        <v>0</v>
      </c>
      <c r="AC270" s="4">
        <f>Table39[[#This Row],[LPN Admin Hours Contract]]/Table39[[#This Row],[LPN Admin Hours]]</f>
        <v>0</v>
      </c>
      <c r="AD270" s="3">
        <f>SUM(Table39[[#This Row],[CNA Hours]], Table39[[#This Row],[NA in Training Hours]], Table39[[#This Row],[Med Aide/Tech Hours]])</f>
        <v>91.525222222222226</v>
      </c>
      <c r="AE270" s="3">
        <f>SUM(Table39[[#This Row],[CNA Hours Contract]], Table39[[#This Row],[NA in Training Hours Contract]], Table39[[#This Row],[Med Aide/Tech Hours Contract]])</f>
        <v>0</v>
      </c>
      <c r="AF270" s="4">
        <f>Table39[[#This Row],[CNA/NA/Med Aide Contract Hours]]/Table39[[#This Row],[Total CNA, NA in Training, Med Aide/Tech Hours]]</f>
        <v>0</v>
      </c>
      <c r="AG270" s="3">
        <v>68.135333333333335</v>
      </c>
      <c r="AH270" s="3">
        <v>0</v>
      </c>
      <c r="AI270" s="4">
        <f>Table39[[#This Row],[CNA Hours Contract]]/Table39[[#This Row],[CNA Hours]]</f>
        <v>0</v>
      </c>
      <c r="AJ270" s="3">
        <v>0</v>
      </c>
      <c r="AK270" s="3">
        <v>0</v>
      </c>
      <c r="AL270" s="4">
        <v>0</v>
      </c>
      <c r="AM270" s="3">
        <v>23.389888888888891</v>
      </c>
      <c r="AN270" s="3">
        <v>0</v>
      </c>
      <c r="AO270" s="4">
        <f>Table39[[#This Row],[Med Aide/Tech Hours Contract]]/Table39[[#This Row],[Med Aide/Tech Hours]]</f>
        <v>0</v>
      </c>
      <c r="AP270" s="1" t="s">
        <v>268</v>
      </c>
      <c r="AQ270" s="1">
        <v>4</v>
      </c>
    </row>
    <row r="271" spans="1:43" x14ac:dyDescent="0.2">
      <c r="A271" s="1" t="s">
        <v>273</v>
      </c>
      <c r="B271" s="1" t="s">
        <v>540</v>
      </c>
      <c r="C271" s="1" t="s">
        <v>627</v>
      </c>
      <c r="D271" s="1" t="s">
        <v>738</v>
      </c>
      <c r="E271" s="3">
        <v>48.722222222222221</v>
      </c>
      <c r="F271" s="3">
        <f t="shared" si="14"/>
        <v>289.88333333333333</v>
      </c>
      <c r="G271" s="3">
        <f>SUM(Table39[[#This Row],[RN Hours Contract (W/ Admin, DON)]], Table39[[#This Row],[LPN Contract Hours (w/ Admin)]], Table39[[#This Row],[CNA/NA/Med Aide Contract Hours]])</f>
        <v>114.66111111111111</v>
      </c>
      <c r="H271" s="4">
        <f>Table39[[#This Row],[Total Contract Hours]]/Table39[[#This Row],[Total Hours Nurse Staffing]]</f>
        <v>0.39554226796220704</v>
      </c>
      <c r="I271" s="3">
        <f>SUM(Table39[[#This Row],[RN Hours]], Table39[[#This Row],[RN Admin Hours]], Table39[[#This Row],[RN DON Hours]])</f>
        <v>87.213888888888889</v>
      </c>
      <c r="J271" s="3">
        <f t="shared" si="12"/>
        <v>46.125</v>
      </c>
      <c r="K271" s="4">
        <f>Table39[[#This Row],[RN Hours Contract (W/ Admin, DON)]]/Table39[[#This Row],[RN Hours (w/ Admin, DON)]]</f>
        <v>0.52887218524062807</v>
      </c>
      <c r="L271" s="3">
        <v>70.572222222222223</v>
      </c>
      <c r="M271" s="3">
        <v>46.125</v>
      </c>
      <c r="N271" s="4">
        <f>Table39[[#This Row],[RN Hours Contract]]/Table39[[#This Row],[RN Hours]]</f>
        <v>0.65358576714162009</v>
      </c>
      <c r="O271" s="3">
        <v>10.713888888888889</v>
      </c>
      <c r="P271" s="3">
        <v>0</v>
      </c>
      <c r="Q271" s="4">
        <f>Table39[[#This Row],[RN Admin Hours Contract]]/Table39[[#This Row],[RN Admin Hours]]</f>
        <v>0</v>
      </c>
      <c r="R271" s="3">
        <v>5.927777777777778</v>
      </c>
      <c r="S271" s="3">
        <v>0</v>
      </c>
      <c r="T271" s="4">
        <f>Table39[[#This Row],[RN DON Hours Contract]]/Table39[[#This Row],[RN DON Hours]]</f>
        <v>0</v>
      </c>
      <c r="U271" s="3">
        <f>SUM(Table39[[#This Row],[LPN Hours]], Table39[[#This Row],[LPN Admin Hours]])</f>
        <v>38.30833333333333</v>
      </c>
      <c r="V271" s="3">
        <f>Table39[[#This Row],[LPN Hours Contract]]+Table39[[#This Row],[LPN Admin Hours Contract]]</f>
        <v>34.016666666666666</v>
      </c>
      <c r="W271" s="4">
        <f t="shared" si="13"/>
        <v>0.88797041548836197</v>
      </c>
      <c r="X271" s="3">
        <v>38.30833333333333</v>
      </c>
      <c r="Y271" s="3">
        <v>34.016666666666666</v>
      </c>
      <c r="Z271" s="4">
        <f>Table39[[#This Row],[LPN Hours Contract]]/Table39[[#This Row],[LPN Hours]]</f>
        <v>0.88797041548836197</v>
      </c>
      <c r="AA271" s="3">
        <v>0</v>
      </c>
      <c r="AB271" s="3">
        <v>0</v>
      </c>
      <c r="AC271" s="4">
        <v>0</v>
      </c>
      <c r="AD271" s="3">
        <f>SUM(Table39[[#This Row],[CNA Hours]], Table39[[#This Row],[NA in Training Hours]], Table39[[#This Row],[Med Aide/Tech Hours]])</f>
        <v>164.36111111111111</v>
      </c>
      <c r="AE271" s="3">
        <f>SUM(Table39[[#This Row],[CNA Hours Contract]], Table39[[#This Row],[NA in Training Hours Contract]], Table39[[#This Row],[Med Aide/Tech Hours Contract]])</f>
        <v>34.519444444444446</v>
      </c>
      <c r="AF271" s="4">
        <f>Table39[[#This Row],[CNA/NA/Med Aide Contract Hours]]/Table39[[#This Row],[Total CNA, NA in Training, Med Aide/Tech Hours]]</f>
        <v>0.21002197059320601</v>
      </c>
      <c r="AG271" s="3">
        <v>164.36111111111111</v>
      </c>
      <c r="AH271" s="3">
        <v>34.519444444444446</v>
      </c>
      <c r="AI271" s="4">
        <f>Table39[[#This Row],[CNA Hours Contract]]/Table39[[#This Row],[CNA Hours]]</f>
        <v>0.21002197059320601</v>
      </c>
      <c r="AJ271" s="3">
        <v>0</v>
      </c>
      <c r="AK271" s="3">
        <v>0</v>
      </c>
      <c r="AL271" s="4">
        <v>0</v>
      </c>
      <c r="AM271" s="3">
        <v>0</v>
      </c>
      <c r="AN271" s="3">
        <v>0</v>
      </c>
      <c r="AO271" s="4">
        <v>0</v>
      </c>
      <c r="AP271" s="1" t="s">
        <v>269</v>
      </c>
      <c r="AQ271" s="1">
        <v>4</v>
      </c>
    </row>
    <row r="272" spans="1:43" x14ac:dyDescent="0.2">
      <c r="A272" s="1" t="s">
        <v>273</v>
      </c>
      <c r="B272" s="1" t="s">
        <v>541</v>
      </c>
      <c r="C272" s="1" t="s">
        <v>589</v>
      </c>
      <c r="D272" s="1" t="s">
        <v>778</v>
      </c>
      <c r="E272" s="3">
        <v>105.08888888888889</v>
      </c>
      <c r="F272" s="3">
        <f t="shared" si="14"/>
        <v>425.81844444444448</v>
      </c>
      <c r="G272" s="3">
        <f>SUM(Table39[[#This Row],[RN Hours Contract (W/ Admin, DON)]], Table39[[#This Row],[LPN Contract Hours (w/ Admin)]], Table39[[#This Row],[CNA/NA/Med Aide Contract Hours]])</f>
        <v>19.554555555555556</v>
      </c>
      <c r="H272" s="4">
        <f>Table39[[#This Row],[Total Contract Hours]]/Table39[[#This Row],[Total Hours Nurse Staffing]]</f>
        <v>4.5922284040720532E-2</v>
      </c>
      <c r="I272" s="3">
        <f>SUM(Table39[[#This Row],[RN Hours]], Table39[[#This Row],[RN Admin Hours]], Table39[[#This Row],[RN DON Hours]])</f>
        <v>55.233333333333334</v>
      </c>
      <c r="J272" s="3">
        <f t="shared" si="12"/>
        <v>0.51666666666666672</v>
      </c>
      <c r="K272" s="4">
        <f>Table39[[#This Row],[RN Hours Contract (W/ Admin, DON)]]/Table39[[#This Row],[RN Hours (w/ Admin, DON)]]</f>
        <v>9.3542546771273397E-3</v>
      </c>
      <c r="L272" s="3">
        <v>30.741666666666667</v>
      </c>
      <c r="M272" s="3">
        <v>0.51666666666666672</v>
      </c>
      <c r="N272" s="4">
        <f>Table39[[#This Row],[RN Hours Contract]]/Table39[[#This Row],[RN Hours]]</f>
        <v>1.6806722689075633E-2</v>
      </c>
      <c r="O272" s="3">
        <v>18.980555555555554</v>
      </c>
      <c r="P272" s="3">
        <v>0</v>
      </c>
      <c r="Q272" s="4">
        <f>Table39[[#This Row],[RN Admin Hours Contract]]/Table39[[#This Row],[RN Admin Hours]]</f>
        <v>0</v>
      </c>
      <c r="R272" s="3">
        <v>5.5111111111111111</v>
      </c>
      <c r="S272" s="3">
        <v>0</v>
      </c>
      <c r="T272" s="4">
        <f>Table39[[#This Row],[RN DON Hours Contract]]/Table39[[#This Row],[RN DON Hours]]</f>
        <v>0</v>
      </c>
      <c r="U272" s="3">
        <f>SUM(Table39[[#This Row],[LPN Hours]], Table39[[#This Row],[LPN Admin Hours]])</f>
        <v>111.52155555555557</v>
      </c>
      <c r="V272" s="3">
        <f>Table39[[#This Row],[LPN Hours Contract]]+Table39[[#This Row],[LPN Admin Hours Contract]]</f>
        <v>9.6632222222222222</v>
      </c>
      <c r="W272" s="4">
        <f t="shared" si="13"/>
        <v>8.6648918893607013E-2</v>
      </c>
      <c r="X272" s="3">
        <v>91.721555555555568</v>
      </c>
      <c r="Y272" s="3">
        <v>9.6632222222222222</v>
      </c>
      <c r="Z272" s="4">
        <f>Table39[[#This Row],[LPN Hours Contract]]/Table39[[#This Row],[LPN Hours]]</f>
        <v>0.10535388506760798</v>
      </c>
      <c r="AA272" s="3">
        <v>19.8</v>
      </c>
      <c r="AB272" s="3">
        <v>0</v>
      </c>
      <c r="AC272" s="4">
        <f>Table39[[#This Row],[LPN Admin Hours Contract]]/Table39[[#This Row],[LPN Admin Hours]]</f>
        <v>0</v>
      </c>
      <c r="AD272" s="3">
        <f>SUM(Table39[[#This Row],[CNA Hours]], Table39[[#This Row],[NA in Training Hours]], Table39[[#This Row],[Med Aide/Tech Hours]])</f>
        <v>259.06355555555558</v>
      </c>
      <c r="AE272" s="3">
        <f>SUM(Table39[[#This Row],[CNA Hours Contract]], Table39[[#This Row],[NA in Training Hours Contract]], Table39[[#This Row],[Med Aide/Tech Hours Contract]])</f>
        <v>9.3746666666666663</v>
      </c>
      <c r="AF272" s="4">
        <f>Table39[[#This Row],[CNA/NA/Med Aide Contract Hours]]/Table39[[#This Row],[Total CNA, NA in Training, Med Aide/Tech Hours]]</f>
        <v>3.6186744393911056E-2</v>
      </c>
      <c r="AG272" s="3">
        <v>235.84688888888891</v>
      </c>
      <c r="AH272" s="3">
        <v>9.3746666666666663</v>
      </c>
      <c r="AI272" s="4">
        <f>Table39[[#This Row],[CNA Hours Contract]]/Table39[[#This Row],[CNA Hours]]</f>
        <v>3.9748952003701078E-2</v>
      </c>
      <c r="AJ272" s="3">
        <v>1.8916666666666666</v>
      </c>
      <c r="AK272" s="3">
        <v>0</v>
      </c>
      <c r="AL272" s="4">
        <f>Table39[[#This Row],[NA in Training Hours Contract]]/Table39[[#This Row],[NA in Training Hours]]</f>
        <v>0</v>
      </c>
      <c r="AM272" s="3">
        <v>21.324999999999999</v>
      </c>
      <c r="AN272" s="3">
        <v>0</v>
      </c>
      <c r="AO272" s="4">
        <f>Table39[[#This Row],[Med Aide/Tech Hours Contract]]/Table39[[#This Row],[Med Aide/Tech Hours]]</f>
        <v>0</v>
      </c>
      <c r="AP272" s="1" t="s">
        <v>270</v>
      </c>
      <c r="AQ272" s="1">
        <v>4</v>
      </c>
    </row>
    <row r="273" spans="1:43" x14ac:dyDescent="0.2">
      <c r="A273" s="1" t="s">
        <v>273</v>
      </c>
      <c r="B273" s="1" t="s">
        <v>542</v>
      </c>
      <c r="C273" s="1" t="s">
        <v>563</v>
      </c>
      <c r="D273" s="1" t="s">
        <v>694</v>
      </c>
      <c r="E273" s="3">
        <v>50.911111111111111</v>
      </c>
      <c r="F273" s="3">
        <f t="shared" si="14"/>
        <v>195.16188888888888</v>
      </c>
      <c r="G273" s="3">
        <f>SUM(Table39[[#This Row],[RN Hours Contract (W/ Admin, DON)]], Table39[[#This Row],[LPN Contract Hours (w/ Admin)]], Table39[[#This Row],[CNA/NA/Med Aide Contract Hours]])</f>
        <v>0</v>
      </c>
      <c r="H273" s="4">
        <f>Table39[[#This Row],[Total Contract Hours]]/Table39[[#This Row],[Total Hours Nurse Staffing]]</f>
        <v>0</v>
      </c>
      <c r="I273" s="3">
        <f>SUM(Table39[[#This Row],[RN Hours]], Table39[[#This Row],[RN Admin Hours]], Table39[[#This Row],[RN DON Hours]])</f>
        <v>47.623111111111108</v>
      </c>
      <c r="J273" s="3">
        <f t="shared" si="12"/>
        <v>0</v>
      </c>
      <c r="K273" s="4">
        <f>Table39[[#This Row],[RN Hours Contract (W/ Admin, DON)]]/Table39[[#This Row],[RN Hours (w/ Admin, DON)]]</f>
        <v>0</v>
      </c>
      <c r="L273" s="3">
        <v>24.87822222222222</v>
      </c>
      <c r="M273" s="3">
        <v>0</v>
      </c>
      <c r="N273" s="4">
        <f>Table39[[#This Row],[RN Hours Contract]]/Table39[[#This Row],[RN Hours]]</f>
        <v>0</v>
      </c>
      <c r="O273" s="3">
        <v>17.078222222222223</v>
      </c>
      <c r="P273" s="3">
        <v>0</v>
      </c>
      <c r="Q273" s="4">
        <f>Table39[[#This Row],[RN Admin Hours Contract]]/Table39[[#This Row],[RN Admin Hours]]</f>
        <v>0</v>
      </c>
      <c r="R273" s="3">
        <v>5.666666666666667</v>
      </c>
      <c r="S273" s="3">
        <v>0</v>
      </c>
      <c r="T273" s="4">
        <f>Table39[[#This Row],[RN DON Hours Contract]]/Table39[[#This Row],[RN DON Hours]]</f>
        <v>0</v>
      </c>
      <c r="U273" s="3">
        <f>SUM(Table39[[#This Row],[LPN Hours]], Table39[[#This Row],[LPN Admin Hours]])</f>
        <v>47.227777777777774</v>
      </c>
      <c r="V273" s="3">
        <f>Table39[[#This Row],[LPN Hours Contract]]+Table39[[#This Row],[LPN Admin Hours Contract]]</f>
        <v>0</v>
      </c>
      <c r="W273" s="4">
        <f t="shared" si="13"/>
        <v>0</v>
      </c>
      <c r="X273" s="3">
        <v>47.227777777777774</v>
      </c>
      <c r="Y273" s="3">
        <v>0</v>
      </c>
      <c r="Z273" s="4">
        <f>Table39[[#This Row],[LPN Hours Contract]]/Table39[[#This Row],[LPN Hours]]</f>
        <v>0</v>
      </c>
      <c r="AA273" s="3">
        <v>0</v>
      </c>
      <c r="AB273" s="3">
        <v>0</v>
      </c>
      <c r="AC273" s="4">
        <v>0</v>
      </c>
      <c r="AD273" s="3">
        <f>SUM(Table39[[#This Row],[CNA Hours]], Table39[[#This Row],[NA in Training Hours]], Table39[[#This Row],[Med Aide/Tech Hours]])</f>
        <v>100.31100000000001</v>
      </c>
      <c r="AE273" s="3">
        <f>SUM(Table39[[#This Row],[CNA Hours Contract]], Table39[[#This Row],[NA in Training Hours Contract]], Table39[[#This Row],[Med Aide/Tech Hours Contract]])</f>
        <v>0</v>
      </c>
      <c r="AF273" s="4">
        <f>Table39[[#This Row],[CNA/NA/Med Aide Contract Hours]]/Table39[[#This Row],[Total CNA, NA in Training, Med Aide/Tech Hours]]</f>
        <v>0</v>
      </c>
      <c r="AG273" s="3">
        <v>69.686555555555557</v>
      </c>
      <c r="AH273" s="3">
        <v>0</v>
      </c>
      <c r="AI273" s="4">
        <f>Table39[[#This Row],[CNA Hours Contract]]/Table39[[#This Row],[CNA Hours]]</f>
        <v>0</v>
      </c>
      <c r="AJ273" s="3">
        <v>3.3089999999999988</v>
      </c>
      <c r="AK273" s="3">
        <v>0</v>
      </c>
      <c r="AL273" s="4">
        <f>Table39[[#This Row],[NA in Training Hours Contract]]/Table39[[#This Row],[NA in Training Hours]]</f>
        <v>0</v>
      </c>
      <c r="AM273" s="3">
        <v>27.315444444444452</v>
      </c>
      <c r="AN273" s="3">
        <v>0</v>
      </c>
      <c r="AO273" s="4">
        <f>Table39[[#This Row],[Med Aide/Tech Hours Contract]]/Table39[[#This Row],[Med Aide/Tech Hours]]</f>
        <v>0</v>
      </c>
      <c r="AP273" s="1" t="s">
        <v>271</v>
      </c>
      <c r="AQ273" s="1">
        <v>4</v>
      </c>
    </row>
    <row r="274" spans="1:43" x14ac:dyDescent="0.2">
      <c r="A274" s="1" t="s">
        <v>273</v>
      </c>
      <c r="B274" s="1" t="s">
        <v>543</v>
      </c>
      <c r="C274" s="1" t="s">
        <v>692</v>
      </c>
      <c r="D274" s="1" t="s">
        <v>715</v>
      </c>
      <c r="E274" s="3">
        <v>117.7</v>
      </c>
      <c r="F274" s="3">
        <f t="shared" si="14"/>
        <v>409.09988888888893</v>
      </c>
      <c r="G274" s="3">
        <f>SUM(Table39[[#This Row],[RN Hours Contract (W/ Admin, DON)]], Table39[[#This Row],[LPN Contract Hours (w/ Admin)]], Table39[[#This Row],[CNA/NA/Med Aide Contract Hours]])</f>
        <v>0</v>
      </c>
      <c r="H274" s="4">
        <f>Table39[[#This Row],[Total Contract Hours]]/Table39[[#This Row],[Total Hours Nurse Staffing]]</f>
        <v>0</v>
      </c>
      <c r="I274" s="3">
        <f>SUM(Table39[[#This Row],[RN Hours]], Table39[[#This Row],[RN Admin Hours]], Table39[[#This Row],[RN DON Hours]])</f>
        <v>106.12688888888889</v>
      </c>
      <c r="J274" s="3">
        <f t="shared" si="12"/>
        <v>0</v>
      </c>
      <c r="K274" s="4">
        <f>Table39[[#This Row],[RN Hours Contract (W/ Admin, DON)]]/Table39[[#This Row],[RN Hours (w/ Admin, DON)]]</f>
        <v>0</v>
      </c>
      <c r="L274" s="3">
        <v>63.239222222222217</v>
      </c>
      <c r="M274" s="3">
        <v>0</v>
      </c>
      <c r="N274" s="4">
        <f>Table39[[#This Row],[RN Hours Contract]]/Table39[[#This Row],[RN Hours]]</f>
        <v>0</v>
      </c>
      <c r="O274" s="3">
        <v>35.630222222222216</v>
      </c>
      <c r="P274" s="3">
        <v>0</v>
      </c>
      <c r="Q274" s="4">
        <f>Table39[[#This Row],[RN Admin Hours Contract]]/Table39[[#This Row],[RN Admin Hours]]</f>
        <v>0</v>
      </c>
      <c r="R274" s="3">
        <v>7.2574444444444444</v>
      </c>
      <c r="S274" s="3">
        <v>0</v>
      </c>
      <c r="T274" s="4">
        <f>Table39[[#This Row],[RN DON Hours Contract]]/Table39[[#This Row],[RN DON Hours]]</f>
        <v>0</v>
      </c>
      <c r="U274" s="3">
        <f>SUM(Table39[[#This Row],[LPN Hours]], Table39[[#This Row],[LPN Admin Hours]])</f>
        <v>83.445333333333338</v>
      </c>
      <c r="V274" s="3">
        <f>Table39[[#This Row],[LPN Hours Contract]]+Table39[[#This Row],[LPN Admin Hours Contract]]</f>
        <v>0</v>
      </c>
      <c r="W274" s="4">
        <f t="shared" si="13"/>
        <v>0</v>
      </c>
      <c r="X274" s="3">
        <v>70.564888888888888</v>
      </c>
      <c r="Y274" s="3">
        <v>0</v>
      </c>
      <c r="Z274" s="4">
        <f>Table39[[#This Row],[LPN Hours Contract]]/Table39[[#This Row],[LPN Hours]]</f>
        <v>0</v>
      </c>
      <c r="AA274" s="3">
        <v>12.880444444444445</v>
      </c>
      <c r="AB274" s="3">
        <v>0</v>
      </c>
      <c r="AC274" s="4">
        <f>Table39[[#This Row],[LPN Admin Hours Contract]]/Table39[[#This Row],[LPN Admin Hours]]</f>
        <v>0</v>
      </c>
      <c r="AD274" s="3">
        <f>SUM(Table39[[#This Row],[CNA Hours]], Table39[[#This Row],[NA in Training Hours]], Table39[[#This Row],[Med Aide/Tech Hours]])</f>
        <v>219.52766666666668</v>
      </c>
      <c r="AE274" s="3">
        <f>SUM(Table39[[#This Row],[CNA Hours Contract]], Table39[[#This Row],[NA in Training Hours Contract]], Table39[[#This Row],[Med Aide/Tech Hours Contract]])</f>
        <v>0</v>
      </c>
      <c r="AF274" s="4">
        <f>Table39[[#This Row],[CNA/NA/Med Aide Contract Hours]]/Table39[[#This Row],[Total CNA, NA in Training, Med Aide/Tech Hours]]</f>
        <v>0</v>
      </c>
      <c r="AG274" s="3">
        <v>213.70644444444446</v>
      </c>
      <c r="AH274" s="3">
        <v>0</v>
      </c>
      <c r="AI274" s="4">
        <f>Table39[[#This Row],[CNA Hours Contract]]/Table39[[#This Row],[CNA Hours]]</f>
        <v>0</v>
      </c>
      <c r="AJ274" s="3">
        <v>5.8212222222222216</v>
      </c>
      <c r="AK274" s="3">
        <v>0</v>
      </c>
      <c r="AL274" s="4">
        <f>Table39[[#This Row],[NA in Training Hours Contract]]/Table39[[#This Row],[NA in Training Hours]]</f>
        <v>0</v>
      </c>
      <c r="AM274" s="3">
        <v>0</v>
      </c>
      <c r="AN274" s="3">
        <v>0</v>
      </c>
      <c r="AO274" s="4">
        <v>0</v>
      </c>
      <c r="AP274" s="1" t="s">
        <v>272</v>
      </c>
      <c r="AQ274" s="1">
        <v>4</v>
      </c>
    </row>
  </sheetData>
  <dataConsolidate link="1">
    <dataRefs count="1">
      <dataRef ref="H1:J1048576" sheet="Nurse"/>
    </dataRefs>
  </dataConsolidate>
  <phoneticPr fontId="6" type="noConversion"/>
  <pageMargins left="0.7" right="0.7" top="0.75" bottom="0.75" header="0.3" footer="0.3"/>
  <pageSetup orientation="portrait" horizontalDpi="1200" verticalDpi="1200" r:id="rId1"/>
  <ignoredErrors>
    <ignoredError sqref="AP2:AP274" numberStoredAsText="1"/>
    <ignoredError sqref="A1:AO274"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E076-5D3A-4995-9449-4025EDC2B017}">
  <dimension ref="A1:AJ274"/>
  <sheetViews>
    <sheetView zoomScale="80" zoomScaleNormal="80" workbookViewId="0">
      <pane xSplit="4" ySplit="1" topLeftCell="E2" activePane="bottomRight" state="frozen"/>
      <selection pane="topRight" activeCell="F1" sqref="F1"/>
      <selection pane="bottomLeft" activeCell="A2" sqref="A2"/>
      <selection pane="bottomRight"/>
    </sheetView>
  </sheetViews>
  <sheetFormatPr baseColWidth="10" defaultColWidth="8.6640625" defaultRowHeight="15" outlineLevelCol="1" x14ac:dyDescent="0.2"/>
  <cols>
    <col min="1" max="1" width="7.6640625" style="1" customWidth="1"/>
    <col min="2" max="2" width="30.6640625" style="1" customWidth="1"/>
    <col min="3" max="4" width="16.6640625" style="1" customWidth="1"/>
    <col min="5" max="12" width="12.6640625" style="1" customWidth="1"/>
    <col min="13" max="14" width="12.6640625" style="1" hidden="1" customWidth="1" outlineLevel="1"/>
    <col min="15" max="15" width="12.6640625" style="1" customWidth="1" collapsed="1"/>
    <col min="16" max="17" width="12.6640625" style="1" hidden="1" customWidth="1" outlineLevel="1"/>
    <col min="18" max="18" width="12.6640625" style="1" customWidth="1" collapsed="1"/>
    <col min="19" max="21" width="12.6640625" style="1" hidden="1" customWidth="1" outlineLevel="1"/>
    <col min="22" max="22" width="12.6640625" style="1" customWidth="1" collapsed="1"/>
    <col min="23" max="25" width="12.6640625" style="1" hidden="1" customWidth="1" outlineLevel="1"/>
    <col min="26" max="26" width="12.6640625" style="1" customWidth="1" collapsed="1"/>
    <col min="27" max="35" width="12.6640625" style="1" customWidth="1"/>
    <col min="36" max="36" width="8.83203125"/>
    <col min="37" max="37" width="11.83203125" style="1" customWidth="1"/>
    <col min="38" max="38" width="8.6640625" style="1"/>
    <col min="39" max="39" width="12.6640625" style="1" customWidth="1"/>
    <col min="40" max="40" width="8.6640625" style="1"/>
    <col min="41" max="49" width="12.6640625" style="1" customWidth="1"/>
    <col min="50" max="51" width="18.5" style="1" customWidth="1"/>
    <col min="52" max="52" width="8.6640625" style="1"/>
    <col min="53" max="53" width="22.1640625" style="1" customWidth="1"/>
    <col min="54" max="16384" width="8.6640625" style="1"/>
  </cols>
  <sheetData>
    <row r="1" spans="1:36" s="5" customFormat="1" ht="150" customHeight="1" x14ac:dyDescent="0.2">
      <c r="A1" s="5" t="s">
        <v>811</v>
      </c>
      <c r="B1" s="5" t="s">
        <v>813</v>
      </c>
      <c r="C1" s="5" t="s">
        <v>829</v>
      </c>
      <c r="D1" s="5" t="s">
        <v>814</v>
      </c>
      <c r="E1" s="5" t="s">
        <v>815</v>
      </c>
      <c r="F1" s="5" t="s">
        <v>857</v>
      </c>
      <c r="G1" s="5" t="s">
        <v>858</v>
      </c>
      <c r="H1" s="5" t="s">
        <v>859</v>
      </c>
      <c r="I1" s="5" t="s">
        <v>860</v>
      </c>
      <c r="J1" s="5" t="s">
        <v>861</v>
      </c>
      <c r="K1" s="5" t="s">
        <v>862</v>
      </c>
      <c r="L1" s="5" t="s">
        <v>863</v>
      </c>
      <c r="M1" s="5" t="s">
        <v>864</v>
      </c>
      <c r="N1" s="5" t="s">
        <v>865</v>
      </c>
      <c r="O1" s="5" t="s">
        <v>866</v>
      </c>
      <c r="P1" s="5" t="s">
        <v>867</v>
      </c>
      <c r="Q1" s="5" t="s">
        <v>868</v>
      </c>
      <c r="R1" s="5" t="s">
        <v>869</v>
      </c>
      <c r="S1" s="5" t="s">
        <v>870</v>
      </c>
      <c r="T1" s="5" t="s">
        <v>871</v>
      </c>
      <c r="U1" s="5" t="s">
        <v>872</v>
      </c>
      <c r="V1" s="5" t="s">
        <v>873</v>
      </c>
      <c r="W1" s="5" t="s">
        <v>874</v>
      </c>
      <c r="X1" s="5" t="s">
        <v>875</v>
      </c>
      <c r="Y1" s="5" t="s">
        <v>876</v>
      </c>
      <c r="Z1" s="5" t="s">
        <v>877</v>
      </c>
      <c r="AA1" s="5" t="s">
        <v>878</v>
      </c>
      <c r="AB1" s="5" t="s">
        <v>879</v>
      </c>
      <c r="AC1" s="5" t="s">
        <v>880</v>
      </c>
      <c r="AD1" s="5" t="s">
        <v>881</v>
      </c>
      <c r="AE1" s="5" t="s">
        <v>882</v>
      </c>
      <c r="AF1" s="5" t="s">
        <v>883</v>
      </c>
      <c r="AG1" s="5" t="s">
        <v>884</v>
      </c>
      <c r="AH1" s="5" t="s">
        <v>812</v>
      </c>
      <c r="AI1" s="5" t="s">
        <v>856</v>
      </c>
    </row>
    <row r="2" spans="1:36" x14ac:dyDescent="0.2">
      <c r="A2" s="1" t="s">
        <v>273</v>
      </c>
      <c r="B2" s="1" t="s">
        <v>278</v>
      </c>
      <c r="C2" s="1" t="s">
        <v>595</v>
      </c>
      <c r="D2" s="1" t="s">
        <v>756</v>
      </c>
      <c r="E2" s="3">
        <v>123.82222222222222</v>
      </c>
      <c r="F2" s="3">
        <v>5.5555555555555554</v>
      </c>
      <c r="G2" s="3">
        <v>0</v>
      </c>
      <c r="H2" s="3">
        <v>11.2</v>
      </c>
      <c r="I2" s="3">
        <v>1.6694444444444445</v>
      </c>
      <c r="J2" s="3">
        <v>0</v>
      </c>
      <c r="K2" s="3">
        <v>0</v>
      </c>
      <c r="L2" s="3">
        <v>2.048</v>
      </c>
      <c r="M2" s="3">
        <v>10.844444444444445</v>
      </c>
      <c r="N2" s="3">
        <v>0</v>
      </c>
      <c r="O2" s="3">
        <f>SUM(Table2[[#This Row],[Qualified Social Work Staff Hours]:[Other Social Work Staff Hours]])/Table2[[#This Row],[MDS Census]]</f>
        <v>8.7580760947595121E-2</v>
      </c>
      <c r="P2" s="3">
        <v>5.6</v>
      </c>
      <c r="Q2" s="3">
        <v>18.977555555555554</v>
      </c>
      <c r="R2" s="3">
        <f>SUM(Table2[[#This Row],[Qualified Activities Professional Hours]:[Other Activities Professional Hours]])/Table2[[#This Row],[MDS Census]]</f>
        <v>0.19849066762383344</v>
      </c>
      <c r="S2" s="3">
        <v>9.3424444444444443</v>
      </c>
      <c r="T2" s="3">
        <v>0</v>
      </c>
      <c r="U2" s="3">
        <v>0</v>
      </c>
      <c r="V2" s="3">
        <f>SUM(Table2[[#This Row],[Occupational Therapist Hours]:[OT Aide Hours]])/Table2[[#This Row],[MDS Census]]</f>
        <v>7.5450466618808332E-2</v>
      </c>
      <c r="W2" s="3">
        <v>0</v>
      </c>
      <c r="X2" s="3">
        <v>9.007777777777779</v>
      </c>
      <c r="Y2" s="3">
        <v>0</v>
      </c>
      <c r="Z2" s="3">
        <f>SUM(Table2[[#This Row],[Physical Therapist (PT) Hours]:[PT Aide Hours]])/Table2[[#This Row],[MDS Census]]</f>
        <v>7.2747666905958366E-2</v>
      </c>
      <c r="AA2" s="3">
        <v>0</v>
      </c>
      <c r="AB2" s="3">
        <v>0</v>
      </c>
      <c r="AC2" s="3">
        <v>0</v>
      </c>
      <c r="AD2" s="3">
        <v>75.184777777777782</v>
      </c>
      <c r="AE2" s="3">
        <v>0</v>
      </c>
      <c r="AF2" s="3">
        <v>4.7305555555555552</v>
      </c>
      <c r="AG2" s="3">
        <v>0</v>
      </c>
      <c r="AH2" s="1" t="s">
        <v>0</v>
      </c>
      <c r="AI2" s="17">
        <v>4</v>
      </c>
      <c r="AJ2" s="1"/>
    </row>
    <row r="3" spans="1:36" x14ac:dyDescent="0.2">
      <c r="A3" s="1" t="s">
        <v>273</v>
      </c>
      <c r="B3" s="1" t="s">
        <v>279</v>
      </c>
      <c r="C3" s="1" t="s">
        <v>596</v>
      </c>
      <c r="D3" s="1" t="s">
        <v>757</v>
      </c>
      <c r="E3" s="3">
        <v>94.144444444444446</v>
      </c>
      <c r="F3" s="3">
        <v>4.6222222222222218</v>
      </c>
      <c r="G3" s="3">
        <v>0</v>
      </c>
      <c r="H3" s="3">
        <v>0.9916666666666667</v>
      </c>
      <c r="I3" s="3">
        <v>5.75</v>
      </c>
      <c r="J3" s="3">
        <v>0</v>
      </c>
      <c r="K3" s="3">
        <v>0</v>
      </c>
      <c r="L3" s="3">
        <v>8.3771111111111125</v>
      </c>
      <c r="M3" s="3">
        <v>4</v>
      </c>
      <c r="N3" s="3">
        <v>0</v>
      </c>
      <c r="O3" s="3">
        <f>SUM(Table2[[#This Row],[Qualified Social Work Staff Hours]:[Other Social Work Staff Hours]])/Table2[[#This Row],[MDS Census]]</f>
        <v>4.2487902749911481E-2</v>
      </c>
      <c r="P3" s="3">
        <v>0</v>
      </c>
      <c r="Q3" s="3">
        <v>7.9777777777777779</v>
      </c>
      <c r="R3" s="3">
        <f>SUM(Table2[[#This Row],[Qualified Activities Professional Hours]:[Other Activities Professional Hours]])/Table2[[#This Row],[MDS Census]]</f>
        <v>8.4739761595656798E-2</v>
      </c>
      <c r="S3" s="3">
        <v>4.4186666666666659</v>
      </c>
      <c r="T3" s="3">
        <v>5.6314444444444431</v>
      </c>
      <c r="U3" s="3">
        <v>0.82499999999999996</v>
      </c>
      <c r="V3" s="3">
        <f>SUM(Table2[[#This Row],[Occupational Therapist Hours]:[OT Aide Hours]])/Table2[[#This Row],[MDS Census]]</f>
        <v>0.11551516582084265</v>
      </c>
      <c r="W3" s="3">
        <v>6.7665555555555548</v>
      </c>
      <c r="X3" s="3">
        <v>8.976666666666663</v>
      </c>
      <c r="Y3" s="3">
        <v>4.1451111111111114</v>
      </c>
      <c r="Z3" s="3">
        <f>SUM(Table2[[#This Row],[Physical Therapist (PT) Hours]:[PT Aide Hours]])/Table2[[#This Row],[MDS Census]]</f>
        <v>0.21125339313112232</v>
      </c>
      <c r="AA3" s="3">
        <v>0</v>
      </c>
      <c r="AB3" s="3">
        <v>0.16666666666666666</v>
      </c>
      <c r="AC3" s="3">
        <v>0</v>
      </c>
      <c r="AD3" s="3">
        <v>0</v>
      </c>
      <c r="AE3" s="3">
        <v>0</v>
      </c>
      <c r="AF3" s="3">
        <v>0</v>
      </c>
      <c r="AG3" s="3">
        <v>0</v>
      </c>
      <c r="AH3" s="1" t="s">
        <v>1</v>
      </c>
      <c r="AI3" s="17">
        <v>4</v>
      </c>
      <c r="AJ3" s="1"/>
    </row>
    <row r="4" spans="1:36" x14ac:dyDescent="0.2">
      <c r="A4" s="1" t="s">
        <v>273</v>
      </c>
      <c r="B4" s="1" t="s">
        <v>280</v>
      </c>
      <c r="C4" s="1" t="s">
        <v>590</v>
      </c>
      <c r="D4" s="1" t="s">
        <v>708</v>
      </c>
      <c r="E4" s="3">
        <v>100.38888888888889</v>
      </c>
      <c r="F4" s="3">
        <v>5.6888888888888891</v>
      </c>
      <c r="G4" s="3">
        <v>0.4</v>
      </c>
      <c r="H4" s="3">
        <v>0.5</v>
      </c>
      <c r="I4" s="3">
        <v>2.0833333333333335</v>
      </c>
      <c r="J4" s="3">
        <v>0</v>
      </c>
      <c r="K4" s="3">
        <v>0</v>
      </c>
      <c r="L4" s="3">
        <v>7.71</v>
      </c>
      <c r="M4" s="3">
        <v>6.3683333333333332</v>
      </c>
      <c r="N4" s="3">
        <v>5.507777777777779</v>
      </c>
      <c r="O4" s="3">
        <f>SUM(Table2[[#This Row],[Qualified Social Work Staff Hours]:[Other Social Work Staff Hours]])/Table2[[#This Row],[MDS Census]]</f>
        <v>0.11830105146651909</v>
      </c>
      <c r="P4" s="3">
        <v>4.9736666666666656</v>
      </c>
      <c r="Q4" s="3">
        <v>6.3013333333333357</v>
      </c>
      <c r="R4" s="3">
        <f>SUM(Table2[[#This Row],[Qualified Activities Professional Hours]:[Other Activities Professional Hours]])/Table2[[#This Row],[MDS Census]]</f>
        <v>0.11231322634200334</v>
      </c>
      <c r="S4" s="3">
        <v>7.0055555555555529</v>
      </c>
      <c r="T4" s="3">
        <v>3.7514444444444437</v>
      </c>
      <c r="U4" s="3">
        <v>0</v>
      </c>
      <c r="V4" s="3">
        <f>SUM(Table2[[#This Row],[Occupational Therapist Hours]:[OT Aide Hours]])/Table2[[#This Row],[MDS Census]]</f>
        <v>0.10715329275041502</v>
      </c>
      <c r="W4" s="3">
        <v>7.2294444444444466</v>
      </c>
      <c r="X4" s="3">
        <v>3.3607777777777779</v>
      </c>
      <c r="Y4" s="3">
        <v>0</v>
      </c>
      <c r="Z4" s="3">
        <f>SUM(Table2[[#This Row],[Physical Therapist (PT) Hours]:[PT Aide Hours]])/Table2[[#This Row],[MDS Census]]</f>
        <v>0.10549197565024905</v>
      </c>
      <c r="AA4" s="3">
        <v>0</v>
      </c>
      <c r="AB4" s="3">
        <v>0</v>
      </c>
      <c r="AC4" s="3">
        <v>0</v>
      </c>
      <c r="AD4" s="3">
        <v>0</v>
      </c>
      <c r="AE4" s="3">
        <v>0</v>
      </c>
      <c r="AF4" s="3">
        <v>7.0242222222222228</v>
      </c>
      <c r="AG4" s="3">
        <v>0</v>
      </c>
      <c r="AH4" s="1" t="s">
        <v>2</v>
      </c>
      <c r="AI4" s="17">
        <v>4</v>
      </c>
      <c r="AJ4" s="1"/>
    </row>
    <row r="5" spans="1:36" x14ac:dyDescent="0.2">
      <c r="A5" s="1" t="s">
        <v>273</v>
      </c>
      <c r="B5" s="1" t="s">
        <v>281</v>
      </c>
      <c r="C5" s="1" t="s">
        <v>551</v>
      </c>
      <c r="D5" s="1" t="s">
        <v>758</v>
      </c>
      <c r="E5" s="3">
        <v>34.244444444444447</v>
      </c>
      <c r="F5" s="3">
        <v>0</v>
      </c>
      <c r="G5" s="3">
        <v>0</v>
      </c>
      <c r="H5" s="3">
        <v>0.51966666666666661</v>
      </c>
      <c r="I5" s="3">
        <v>6.6666666666666666E-2</v>
      </c>
      <c r="J5" s="3">
        <v>0</v>
      </c>
      <c r="K5" s="3">
        <v>0</v>
      </c>
      <c r="L5" s="3">
        <v>0.19388888888888889</v>
      </c>
      <c r="M5" s="3">
        <v>2.375</v>
      </c>
      <c r="N5" s="3">
        <v>0</v>
      </c>
      <c r="O5" s="3">
        <f>SUM(Table2[[#This Row],[Qualified Social Work Staff Hours]:[Other Social Work Staff Hours]])/Table2[[#This Row],[MDS Census]]</f>
        <v>6.935431537962361E-2</v>
      </c>
      <c r="P5" s="3">
        <v>4.4138888888888888</v>
      </c>
      <c r="Q5" s="3">
        <v>0</v>
      </c>
      <c r="R5" s="3">
        <f>SUM(Table2[[#This Row],[Qualified Activities Professional Hours]:[Other Activities Professional Hours]])/Table2[[#This Row],[MDS Census]]</f>
        <v>0.12889357560025955</v>
      </c>
      <c r="S5" s="3">
        <v>0.81944444444444442</v>
      </c>
      <c r="T5" s="3">
        <v>0.6333333333333333</v>
      </c>
      <c r="U5" s="3">
        <v>0</v>
      </c>
      <c r="V5" s="3">
        <f>SUM(Table2[[#This Row],[Occupational Therapist Hours]:[OT Aide Hours]])/Table2[[#This Row],[MDS Census]]</f>
        <v>4.2423750811161579E-2</v>
      </c>
      <c r="W5" s="3">
        <v>0.19444444444444445</v>
      </c>
      <c r="X5" s="3">
        <v>3.5444444444444443</v>
      </c>
      <c r="Y5" s="3">
        <v>0</v>
      </c>
      <c r="Z5" s="3">
        <f>SUM(Table2[[#This Row],[Physical Therapist (PT) Hours]:[PT Aide Hours]])/Table2[[#This Row],[MDS Census]]</f>
        <v>0.10918234912394548</v>
      </c>
      <c r="AA5" s="3">
        <v>0</v>
      </c>
      <c r="AB5" s="3">
        <v>0</v>
      </c>
      <c r="AC5" s="3">
        <v>0</v>
      </c>
      <c r="AD5" s="3">
        <v>0</v>
      </c>
      <c r="AE5" s="3">
        <v>0</v>
      </c>
      <c r="AF5" s="3">
        <v>0</v>
      </c>
      <c r="AG5" s="3">
        <v>0</v>
      </c>
      <c r="AH5" s="1" t="s">
        <v>3</v>
      </c>
      <c r="AI5" s="17">
        <v>4</v>
      </c>
      <c r="AJ5" s="1"/>
    </row>
    <row r="6" spans="1:36" x14ac:dyDescent="0.2">
      <c r="A6" s="1" t="s">
        <v>273</v>
      </c>
      <c r="B6" s="1" t="s">
        <v>275</v>
      </c>
      <c r="C6" s="1" t="s">
        <v>597</v>
      </c>
      <c r="D6" s="1" t="s">
        <v>759</v>
      </c>
      <c r="E6" s="3">
        <v>51.277777777777779</v>
      </c>
      <c r="F6" s="3">
        <v>5.1555555555555559</v>
      </c>
      <c r="G6" s="3">
        <v>0.32711111111111157</v>
      </c>
      <c r="H6" s="3">
        <v>0.2087777777777779</v>
      </c>
      <c r="I6" s="3">
        <v>1.0638888888888889</v>
      </c>
      <c r="J6" s="3">
        <v>0</v>
      </c>
      <c r="K6" s="3">
        <v>0</v>
      </c>
      <c r="L6" s="3">
        <v>4.1318888888888887</v>
      </c>
      <c r="M6" s="3">
        <v>4.9872222222222211</v>
      </c>
      <c r="N6" s="3">
        <v>0</v>
      </c>
      <c r="O6" s="3">
        <f>SUM(Table2[[#This Row],[Qualified Social Work Staff Hours]:[Other Social Work Staff Hours]])/Table2[[#This Row],[MDS Census]]</f>
        <v>9.725893824485371E-2</v>
      </c>
      <c r="P6" s="3">
        <v>0</v>
      </c>
      <c r="Q6" s="3">
        <v>7.3874444444444416</v>
      </c>
      <c r="R6" s="3">
        <f>SUM(Table2[[#This Row],[Qualified Activities Professional Hours]:[Other Activities Professional Hours]])/Table2[[#This Row],[MDS Census]]</f>
        <v>0.14406717226435531</v>
      </c>
      <c r="S6" s="3">
        <v>0.52511111111111097</v>
      </c>
      <c r="T6" s="3">
        <v>5.6786666666666683</v>
      </c>
      <c r="U6" s="3">
        <v>0</v>
      </c>
      <c r="V6" s="3">
        <f>SUM(Table2[[#This Row],[Occupational Therapist Hours]:[OT Aide Hours]])/Table2[[#This Row],[MDS Census]]</f>
        <v>0.12098374864572051</v>
      </c>
      <c r="W6" s="3">
        <v>0.58611111111111114</v>
      </c>
      <c r="X6" s="3">
        <v>7.3298888888888882</v>
      </c>
      <c r="Y6" s="3">
        <v>0</v>
      </c>
      <c r="Z6" s="3">
        <f>SUM(Table2[[#This Row],[Physical Therapist (PT) Hours]:[PT Aide Hours]])/Table2[[#This Row],[MDS Census]]</f>
        <v>0.15437486457204766</v>
      </c>
      <c r="AA6" s="3">
        <v>0</v>
      </c>
      <c r="AB6" s="3">
        <v>4.3833333333333337</v>
      </c>
      <c r="AC6" s="3">
        <v>0</v>
      </c>
      <c r="AD6" s="3">
        <v>0</v>
      </c>
      <c r="AE6" s="3">
        <v>0</v>
      </c>
      <c r="AF6" s="3">
        <v>0</v>
      </c>
      <c r="AG6" s="3">
        <v>0</v>
      </c>
      <c r="AH6" s="1" t="s">
        <v>4</v>
      </c>
      <c r="AI6" s="17">
        <v>4</v>
      </c>
      <c r="AJ6" s="1"/>
    </row>
    <row r="7" spans="1:36" x14ac:dyDescent="0.2">
      <c r="A7" s="1" t="s">
        <v>273</v>
      </c>
      <c r="B7" s="1" t="s">
        <v>282</v>
      </c>
      <c r="C7" s="1" t="s">
        <v>597</v>
      </c>
      <c r="D7" s="1" t="s">
        <v>759</v>
      </c>
      <c r="E7" s="3">
        <v>37.488888888888887</v>
      </c>
      <c r="F7" s="3">
        <v>5.6888888888888891</v>
      </c>
      <c r="G7" s="3">
        <v>0.33333333333333331</v>
      </c>
      <c r="H7" s="3">
        <v>0.13333333333333333</v>
      </c>
      <c r="I7" s="3">
        <v>1.0666666666666667</v>
      </c>
      <c r="J7" s="3">
        <v>0</v>
      </c>
      <c r="K7" s="3">
        <v>0</v>
      </c>
      <c r="L7" s="3">
        <v>0.51977777777777778</v>
      </c>
      <c r="M7" s="3">
        <v>0</v>
      </c>
      <c r="N7" s="3">
        <v>5.6888888888888891</v>
      </c>
      <c r="O7" s="3">
        <f>SUM(Table2[[#This Row],[Qualified Social Work Staff Hours]:[Other Social Work Staff Hours]])/Table2[[#This Row],[MDS Census]]</f>
        <v>0.15174866627148786</v>
      </c>
      <c r="P7" s="3">
        <v>0</v>
      </c>
      <c r="Q7" s="3">
        <v>3.5588888888888892</v>
      </c>
      <c r="R7" s="3">
        <f>SUM(Table2[[#This Row],[Qualified Activities Professional Hours]:[Other Activities Professional Hours]])/Table2[[#This Row],[MDS Census]]</f>
        <v>9.4931831653823365E-2</v>
      </c>
      <c r="S7" s="3">
        <v>0.55277777777777781</v>
      </c>
      <c r="T7" s="3">
        <v>6.05</v>
      </c>
      <c r="U7" s="3">
        <v>0</v>
      </c>
      <c r="V7" s="3">
        <f>SUM(Table2[[#This Row],[Occupational Therapist Hours]:[OT Aide Hours]])/Table2[[#This Row],[MDS Census]]</f>
        <v>0.17612625963248371</v>
      </c>
      <c r="W7" s="3">
        <v>0.54977777777777759</v>
      </c>
      <c r="X7" s="3">
        <v>4.7981111111111119</v>
      </c>
      <c r="Y7" s="3">
        <v>0</v>
      </c>
      <c r="Z7" s="3">
        <f>SUM(Table2[[#This Row],[Physical Therapist (PT) Hours]:[PT Aide Hours]])/Table2[[#This Row],[MDS Census]]</f>
        <v>0.14265263781861295</v>
      </c>
      <c r="AA7" s="3">
        <v>0</v>
      </c>
      <c r="AB7" s="3">
        <v>0</v>
      </c>
      <c r="AC7" s="3">
        <v>0</v>
      </c>
      <c r="AD7" s="3">
        <v>4.208333333333333</v>
      </c>
      <c r="AE7" s="3">
        <v>0</v>
      </c>
      <c r="AF7" s="3">
        <v>0</v>
      </c>
      <c r="AG7" s="3">
        <v>0</v>
      </c>
      <c r="AH7" s="1" t="s">
        <v>5</v>
      </c>
      <c r="AI7" s="17">
        <v>4</v>
      </c>
      <c r="AJ7" s="1"/>
    </row>
    <row r="8" spans="1:36" x14ac:dyDescent="0.2">
      <c r="A8" s="1" t="s">
        <v>273</v>
      </c>
      <c r="B8" s="1" t="s">
        <v>283</v>
      </c>
      <c r="C8" s="1" t="s">
        <v>597</v>
      </c>
      <c r="D8" s="1" t="s">
        <v>759</v>
      </c>
      <c r="E8" s="3">
        <v>69.333333333333329</v>
      </c>
      <c r="F8" s="3">
        <v>5.7222222222222223</v>
      </c>
      <c r="G8" s="3">
        <v>0.13333333333333333</v>
      </c>
      <c r="H8" s="3">
        <v>0.66666666666666663</v>
      </c>
      <c r="I8" s="3">
        <v>2.4888888888888889</v>
      </c>
      <c r="J8" s="3">
        <v>0</v>
      </c>
      <c r="K8" s="3">
        <v>0</v>
      </c>
      <c r="L8" s="3">
        <v>5.4001111111111095</v>
      </c>
      <c r="M8" s="3">
        <v>5.6178888888888894</v>
      </c>
      <c r="N8" s="3">
        <v>0</v>
      </c>
      <c r="O8" s="3">
        <f>SUM(Table2[[#This Row],[Qualified Social Work Staff Hours]:[Other Social Work Staff Hours]])/Table2[[#This Row],[MDS Census]]</f>
        <v>8.10272435897436E-2</v>
      </c>
      <c r="P8" s="3">
        <v>5.3564444444444437</v>
      </c>
      <c r="Q8" s="3">
        <v>10.118222222222224</v>
      </c>
      <c r="R8" s="3">
        <f>SUM(Table2[[#This Row],[Qualified Activities Professional Hours]:[Other Activities Professional Hours]])/Table2[[#This Row],[MDS Census]]</f>
        <v>0.22319230769230772</v>
      </c>
      <c r="S8" s="3">
        <v>3.9303333333333335</v>
      </c>
      <c r="T8" s="3">
        <v>17.266222222222218</v>
      </c>
      <c r="U8" s="3">
        <v>0</v>
      </c>
      <c r="V8" s="3">
        <f>SUM(Table2[[#This Row],[Occupational Therapist Hours]:[OT Aide Hours]])/Table2[[#This Row],[MDS Census]]</f>
        <v>0.30571955128205125</v>
      </c>
      <c r="W8" s="3">
        <v>3.5944444444444437</v>
      </c>
      <c r="X8" s="3">
        <v>14.879222222222221</v>
      </c>
      <c r="Y8" s="3">
        <v>0</v>
      </c>
      <c r="Z8" s="3">
        <f>SUM(Table2[[#This Row],[Physical Therapist (PT) Hours]:[PT Aide Hours]])/Table2[[#This Row],[MDS Census]]</f>
        <v>0.26644711538461541</v>
      </c>
      <c r="AA8" s="3">
        <v>0</v>
      </c>
      <c r="AB8" s="3">
        <v>0</v>
      </c>
      <c r="AC8" s="3">
        <v>0</v>
      </c>
      <c r="AD8" s="3">
        <v>0</v>
      </c>
      <c r="AE8" s="3">
        <v>0</v>
      </c>
      <c r="AF8" s="3">
        <v>0</v>
      </c>
      <c r="AG8" s="3">
        <v>0</v>
      </c>
      <c r="AH8" s="1" t="s">
        <v>6</v>
      </c>
      <c r="AI8" s="17">
        <v>4</v>
      </c>
      <c r="AJ8" s="1"/>
    </row>
    <row r="9" spans="1:36" x14ac:dyDescent="0.2">
      <c r="A9" s="1" t="s">
        <v>273</v>
      </c>
      <c r="B9" s="1" t="s">
        <v>284</v>
      </c>
      <c r="C9" s="1" t="s">
        <v>558</v>
      </c>
      <c r="D9" s="1" t="s">
        <v>760</v>
      </c>
      <c r="E9" s="3">
        <v>92.87777777777778</v>
      </c>
      <c r="F9" s="3">
        <v>5.4888888888888889</v>
      </c>
      <c r="G9" s="3">
        <v>0.75555555555555554</v>
      </c>
      <c r="H9" s="3">
        <v>0.8833333333333333</v>
      </c>
      <c r="I9" s="3">
        <v>0.68888888888888888</v>
      </c>
      <c r="J9" s="3">
        <v>0</v>
      </c>
      <c r="K9" s="3">
        <v>0</v>
      </c>
      <c r="L9" s="3">
        <v>4.0483333333333338</v>
      </c>
      <c r="M9" s="3">
        <v>5.7007777777777768</v>
      </c>
      <c r="N9" s="3">
        <v>0</v>
      </c>
      <c r="O9" s="3">
        <f>SUM(Table2[[#This Row],[Qualified Social Work Staff Hours]:[Other Social Work Staff Hours]])/Table2[[#This Row],[MDS Census]]</f>
        <v>6.1379351597080981E-2</v>
      </c>
      <c r="P9" s="3">
        <v>5.3627777777777776</v>
      </c>
      <c r="Q9" s="3">
        <v>0</v>
      </c>
      <c r="R9" s="3">
        <f>SUM(Table2[[#This Row],[Qualified Activities Professional Hours]:[Other Activities Professional Hours]])/Table2[[#This Row],[MDS Census]]</f>
        <v>5.7740160306256727E-2</v>
      </c>
      <c r="S9" s="3">
        <v>4.5126666666666662</v>
      </c>
      <c r="T9" s="3">
        <v>5.1509999999999998</v>
      </c>
      <c r="U9" s="3">
        <v>0</v>
      </c>
      <c r="V9" s="3">
        <f>SUM(Table2[[#This Row],[Occupational Therapist Hours]:[OT Aide Hours]])/Table2[[#This Row],[MDS Census]]</f>
        <v>0.10404713482473979</v>
      </c>
      <c r="W9" s="3">
        <v>4.5328888888888894</v>
      </c>
      <c r="X9" s="3">
        <v>4.7161111111111103</v>
      </c>
      <c r="Y9" s="3">
        <v>5.1241111111111106</v>
      </c>
      <c r="Z9" s="3">
        <f>SUM(Table2[[#This Row],[Physical Therapist (PT) Hours]:[PT Aide Hours]])/Table2[[#This Row],[MDS Census]]</f>
        <v>0.15475296088048807</v>
      </c>
      <c r="AA9" s="3">
        <v>0</v>
      </c>
      <c r="AB9" s="3">
        <v>0</v>
      </c>
      <c r="AC9" s="3">
        <v>0</v>
      </c>
      <c r="AD9" s="3">
        <v>0</v>
      </c>
      <c r="AE9" s="3">
        <v>0</v>
      </c>
      <c r="AF9" s="3">
        <v>0</v>
      </c>
      <c r="AG9" s="3">
        <v>0</v>
      </c>
      <c r="AH9" s="1" t="s">
        <v>7</v>
      </c>
      <c r="AI9" s="17">
        <v>4</v>
      </c>
      <c r="AJ9" s="1"/>
    </row>
    <row r="10" spans="1:36" x14ac:dyDescent="0.2">
      <c r="A10" s="1" t="s">
        <v>273</v>
      </c>
      <c r="B10" s="1" t="s">
        <v>285</v>
      </c>
      <c r="C10" s="1" t="s">
        <v>563</v>
      </c>
      <c r="D10" s="1" t="s">
        <v>694</v>
      </c>
      <c r="E10" s="3">
        <v>83.922222222222217</v>
      </c>
      <c r="F10" s="3">
        <v>5.4222222222222225</v>
      </c>
      <c r="G10" s="3">
        <v>0</v>
      </c>
      <c r="H10" s="3">
        <v>0.53333333333333333</v>
      </c>
      <c r="I10" s="3">
        <v>3.7333333333333334</v>
      </c>
      <c r="J10" s="3">
        <v>0</v>
      </c>
      <c r="K10" s="3">
        <v>3.3166666666666669</v>
      </c>
      <c r="L10" s="3">
        <v>5.2064444444444451</v>
      </c>
      <c r="M10" s="3">
        <v>10.222222222222221</v>
      </c>
      <c r="N10" s="3">
        <v>0</v>
      </c>
      <c r="O10" s="3">
        <f>SUM(Table2[[#This Row],[Qualified Social Work Staff Hours]:[Other Social Work Staff Hours]])/Table2[[#This Row],[MDS Census]]</f>
        <v>0.12180590493843506</v>
      </c>
      <c r="P10" s="3">
        <v>3.2355555555555555</v>
      </c>
      <c r="Q10" s="3">
        <v>0</v>
      </c>
      <c r="R10" s="3">
        <f>SUM(Table2[[#This Row],[Qualified Activities Professional Hours]:[Other Activities Professional Hours]])/Table2[[#This Row],[MDS Census]]</f>
        <v>3.8554216867469883E-2</v>
      </c>
      <c r="S10" s="3">
        <v>10.144777777777778</v>
      </c>
      <c r="T10" s="3">
        <v>14.205111111111108</v>
      </c>
      <c r="U10" s="3">
        <v>0</v>
      </c>
      <c r="V10" s="3">
        <f>SUM(Table2[[#This Row],[Occupational Therapist Hours]:[OT Aide Hours]])/Table2[[#This Row],[MDS Census]]</f>
        <v>0.29014828544949023</v>
      </c>
      <c r="W10" s="3">
        <v>9.5417777777777797</v>
      </c>
      <c r="X10" s="3">
        <v>9.6935555555555553</v>
      </c>
      <c r="Y10" s="3">
        <v>0</v>
      </c>
      <c r="Z10" s="3">
        <f>SUM(Table2[[#This Row],[Physical Therapist (PT) Hours]:[PT Aide Hours]])/Table2[[#This Row],[MDS Census]]</f>
        <v>0.22920428968621745</v>
      </c>
      <c r="AA10" s="3">
        <v>0.28888888888888886</v>
      </c>
      <c r="AB10" s="3">
        <v>0</v>
      </c>
      <c r="AC10" s="3">
        <v>0</v>
      </c>
      <c r="AD10" s="3">
        <v>0</v>
      </c>
      <c r="AE10" s="3">
        <v>0</v>
      </c>
      <c r="AF10" s="3">
        <v>0</v>
      </c>
      <c r="AG10" s="3">
        <v>0.93333333333333335</v>
      </c>
      <c r="AH10" s="1" t="s">
        <v>8</v>
      </c>
      <c r="AI10" s="17">
        <v>4</v>
      </c>
      <c r="AJ10" s="1"/>
    </row>
    <row r="11" spans="1:36" x14ac:dyDescent="0.2">
      <c r="A11" s="1" t="s">
        <v>273</v>
      </c>
      <c r="B11" s="1" t="s">
        <v>286</v>
      </c>
      <c r="C11" s="1" t="s">
        <v>571</v>
      </c>
      <c r="D11" s="1" t="s">
        <v>761</v>
      </c>
      <c r="E11" s="3">
        <v>70.766666666666666</v>
      </c>
      <c r="F11" s="3">
        <v>5.6</v>
      </c>
      <c r="G11" s="3">
        <v>0.16388888888888889</v>
      </c>
      <c r="H11" s="3">
        <v>0.20555555555555555</v>
      </c>
      <c r="I11" s="3">
        <v>2.8805555555555555</v>
      </c>
      <c r="J11" s="3">
        <v>0</v>
      </c>
      <c r="K11" s="3">
        <v>0</v>
      </c>
      <c r="L11" s="3">
        <v>5.2305555555555552</v>
      </c>
      <c r="M11" s="3">
        <v>5.333333333333333</v>
      </c>
      <c r="N11" s="3">
        <v>0</v>
      </c>
      <c r="O11" s="3">
        <f>SUM(Table2[[#This Row],[Qualified Social Work Staff Hours]:[Other Social Work Staff Hours]])/Table2[[#This Row],[MDS Census]]</f>
        <v>7.536504945831371E-2</v>
      </c>
      <c r="P11" s="3">
        <v>5.333333333333333</v>
      </c>
      <c r="Q11" s="3">
        <v>5.416666666666667</v>
      </c>
      <c r="R11" s="3">
        <f>SUM(Table2[[#This Row],[Qualified Activities Professional Hours]:[Other Activities Professional Hours]])/Table2[[#This Row],[MDS Census]]</f>
        <v>0.15190767781441356</v>
      </c>
      <c r="S11" s="3">
        <v>1.4583333333333333</v>
      </c>
      <c r="T11" s="3">
        <v>0</v>
      </c>
      <c r="U11" s="3">
        <v>5.3805555555555555</v>
      </c>
      <c r="V11" s="3">
        <f>SUM(Table2[[#This Row],[Occupational Therapist Hours]:[OT Aide Hours]])/Table2[[#This Row],[MDS Census]]</f>
        <v>9.6639974878316839E-2</v>
      </c>
      <c r="W11" s="3">
        <v>3.35</v>
      </c>
      <c r="X11" s="3">
        <v>0</v>
      </c>
      <c r="Y11" s="3">
        <v>5.8449999999999998</v>
      </c>
      <c r="Z11" s="3">
        <f>SUM(Table2[[#This Row],[Physical Therapist (PT) Hours]:[PT Aide Hours]])/Table2[[#This Row],[MDS Census]]</f>
        <v>0.129934055581724</v>
      </c>
      <c r="AA11" s="3">
        <v>0</v>
      </c>
      <c r="AB11" s="3">
        <v>0</v>
      </c>
      <c r="AC11" s="3">
        <v>0</v>
      </c>
      <c r="AD11" s="3">
        <v>0</v>
      </c>
      <c r="AE11" s="3">
        <v>0</v>
      </c>
      <c r="AF11" s="3">
        <v>0</v>
      </c>
      <c r="AG11" s="3">
        <v>0</v>
      </c>
      <c r="AH11" s="1" t="s">
        <v>9</v>
      </c>
      <c r="AI11" s="17">
        <v>4</v>
      </c>
      <c r="AJ11" s="1"/>
    </row>
    <row r="12" spans="1:36" x14ac:dyDescent="0.2">
      <c r="A12" s="1" t="s">
        <v>273</v>
      </c>
      <c r="B12" s="1" t="s">
        <v>287</v>
      </c>
      <c r="C12" s="1" t="s">
        <v>563</v>
      </c>
      <c r="D12" s="1" t="s">
        <v>694</v>
      </c>
      <c r="E12" s="3">
        <v>125.13333333333334</v>
      </c>
      <c r="F12" s="3">
        <v>5.6</v>
      </c>
      <c r="G12" s="3">
        <v>0.26666666666666666</v>
      </c>
      <c r="H12" s="3">
        <v>0</v>
      </c>
      <c r="I12" s="3">
        <v>5.6</v>
      </c>
      <c r="J12" s="3">
        <v>0</v>
      </c>
      <c r="K12" s="3">
        <v>1.2611111111111111</v>
      </c>
      <c r="L12" s="3">
        <v>2.0498888888888889</v>
      </c>
      <c r="M12" s="3">
        <v>5.6</v>
      </c>
      <c r="N12" s="3">
        <v>4.6904444444444433</v>
      </c>
      <c r="O12" s="3">
        <f>SUM(Table2[[#This Row],[Qualified Social Work Staff Hours]:[Other Social Work Staff Hours]])/Table2[[#This Row],[MDS Census]]</f>
        <v>8.2235837329071193E-2</v>
      </c>
      <c r="P12" s="3">
        <v>5.6526666666666658</v>
      </c>
      <c r="Q12" s="3">
        <v>11.159555555555556</v>
      </c>
      <c r="R12" s="3">
        <f>SUM(Table2[[#This Row],[Qualified Activities Professional Hours]:[Other Activities Professional Hours]])/Table2[[#This Row],[MDS Census]]</f>
        <v>0.13435446634700762</v>
      </c>
      <c r="S12" s="3">
        <v>1.903</v>
      </c>
      <c r="T12" s="3">
        <v>3.928888888888888</v>
      </c>
      <c r="U12" s="3">
        <v>0</v>
      </c>
      <c r="V12" s="3">
        <f>SUM(Table2[[#This Row],[Occupational Therapist Hours]:[OT Aide Hours]])/Table2[[#This Row],[MDS Census]]</f>
        <v>4.6605398685846199E-2</v>
      </c>
      <c r="W12" s="3">
        <v>1.635</v>
      </c>
      <c r="X12" s="3">
        <v>3.0601111111111106</v>
      </c>
      <c r="Y12" s="3">
        <v>0</v>
      </c>
      <c r="Z12" s="3">
        <f>SUM(Table2[[#This Row],[Physical Therapist (PT) Hours]:[PT Aide Hours]])/Table2[[#This Row],[MDS Census]]</f>
        <v>3.7520866631148987E-2</v>
      </c>
      <c r="AA12" s="3">
        <v>0</v>
      </c>
      <c r="AB12" s="3">
        <v>0</v>
      </c>
      <c r="AC12" s="3">
        <v>0</v>
      </c>
      <c r="AD12" s="3">
        <v>51.875888888888881</v>
      </c>
      <c r="AE12" s="3">
        <v>0</v>
      </c>
      <c r="AF12" s="3">
        <v>0</v>
      </c>
      <c r="AG12" s="3">
        <v>0</v>
      </c>
      <c r="AH12" s="1" t="s">
        <v>10</v>
      </c>
      <c r="AI12" s="17">
        <v>4</v>
      </c>
      <c r="AJ12" s="1"/>
    </row>
    <row r="13" spans="1:36" x14ac:dyDescent="0.2">
      <c r="A13" s="1" t="s">
        <v>273</v>
      </c>
      <c r="B13" s="1" t="s">
        <v>288</v>
      </c>
      <c r="C13" s="1" t="s">
        <v>598</v>
      </c>
      <c r="D13" s="1" t="s">
        <v>725</v>
      </c>
      <c r="E13" s="3">
        <v>66.355555555555554</v>
      </c>
      <c r="F13" s="3">
        <v>5.6888888888888891</v>
      </c>
      <c r="G13" s="3">
        <v>0.82222222222222219</v>
      </c>
      <c r="H13" s="3">
        <v>0.2388888888888889</v>
      </c>
      <c r="I13" s="3">
        <v>1.3557777777777777</v>
      </c>
      <c r="J13" s="3">
        <v>0</v>
      </c>
      <c r="K13" s="3">
        <v>0</v>
      </c>
      <c r="L13" s="3">
        <v>5.698666666666667</v>
      </c>
      <c r="M13" s="3">
        <v>0</v>
      </c>
      <c r="N13" s="3">
        <v>5.6</v>
      </c>
      <c r="O13" s="3">
        <f>SUM(Table2[[#This Row],[Qualified Social Work Staff Hours]:[Other Social Work Staff Hours]])/Table2[[#This Row],[MDS Census]]</f>
        <v>8.4393837910247821E-2</v>
      </c>
      <c r="P13" s="3">
        <v>4.0945555555555559</v>
      </c>
      <c r="Q13" s="3">
        <v>1.3125555555555555</v>
      </c>
      <c r="R13" s="3">
        <f>SUM(Table2[[#This Row],[Qualified Activities Professional Hours]:[Other Activities Professional Hours]])/Table2[[#This Row],[MDS Census]]</f>
        <v>8.1486939048894855E-2</v>
      </c>
      <c r="S13" s="3">
        <v>5.2346666666666666</v>
      </c>
      <c r="T13" s="3">
        <v>7.9195555555555552</v>
      </c>
      <c r="U13" s="3">
        <v>0</v>
      </c>
      <c r="V13" s="3">
        <f>SUM(Table2[[#This Row],[Occupational Therapist Hours]:[OT Aide Hours]])/Table2[[#This Row],[MDS Census]]</f>
        <v>0.19823844608171468</v>
      </c>
      <c r="W13" s="3">
        <v>4.7815555555555553</v>
      </c>
      <c r="X13" s="3">
        <v>11.487999999999998</v>
      </c>
      <c r="Y13" s="3">
        <v>0</v>
      </c>
      <c r="Z13" s="3">
        <f>SUM(Table2[[#This Row],[Physical Therapist (PT) Hours]:[PT Aide Hours]])/Table2[[#This Row],[MDS Census]]</f>
        <v>0.24518754186202274</v>
      </c>
      <c r="AA13" s="3">
        <v>0</v>
      </c>
      <c r="AB13" s="3">
        <v>0</v>
      </c>
      <c r="AC13" s="3">
        <v>0</v>
      </c>
      <c r="AD13" s="3">
        <v>0</v>
      </c>
      <c r="AE13" s="3">
        <v>0</v>
      </c>
      <c r="AF13" s="3">
        <v>0</v>
      </c>
      <c r="AG13" s="3">
        <v>0</v>
      </c>
      <c r="AH13" s="1" t="s">
        <v>11</v>
      </c>
      <c r="AI13" s="17">
        <v>4</v>
      </c>
      <c r="AJ13" s="1"/>
    </row>
    <row r="14" spans="1:36" x14ac:dyDescent="0.2">
      <c r="A14" s="1" t="s">
        <v>273</v>
      </c>
      <c r="B14" s="1" t="s">
        <v>289</v>
      </c>
      <c r="C14" s="1" t="s">
        <v>556</v>
      </c>
      <c r="D14" s="1" t="s">
        <v>736</v>
      </c>
      <c r="E14" s="3">
        <v>39.211111111111109</v>
      </c>
      <c r="F14" s="3">
        <v>5.6</v>
      </c>
      <c r="G14" s="3">
        <v>0.13333333333333333</v>
      </c>
      <c r="H14" s="3">
        <v>0</v>
      </c>
      <c r="I14" s="3">
        <v>6.0917777777777804</v>
      </c>
      <c r="J14" s="3">
        <v>0</v>
      </c>
      <c r="K14" s="3">
        <v>0.28888888888888886</v>
      </c>
      <c r="L14" s="3">
        <v>5.6321111111111115</v>
      </c>
      <c r="M14" s="3">
        <v>5.2444444444444445</v>
      </c>
      <c r="N14" s="3">
        <v>0</v>
      </c>
      <c r="O14" s="3">
        <f>SUM(Table2[[#This Row],[Qualified Social Work Staff Hours]:[Other Social Work Staff Hours]])/Table2[[#This Row],[MDS Census]]</f>
        <v>0.13374893737602722</v>
      </c>
      <c r="P14" s="3">
        <v>5.4494444444444463</v>
      </c>
      <c r="Q14" s="3">
        <v>0</v>
      </c>
      <c r="R14" s="3">
        <f>SUM(Table2[[#This Row],[Qualified Activities Professional Hours]:[Other Activities Professional Hours]])/Table2[[#This Row],[MDS Census]]</f>
        <v>0.13897704732218766</v>
      </c>
      <c r="S14" s="3">
        <v>9.2708888888888925</v>
      </c>
      <c r="T14" s="3">
        <v>0</v>
      </c>
      <c r="U14" s="3">
        <v>0</v>
      </c>
      <c r="V14" s="3">
        <f>SUM(Table2[[#This Row],[Occupational Therapist Hours]:[OT Aide Hours]])/Table2[[#This Row],[MDS Census]]</f>
        <v>0.2364352507792577</v>
      </c>
      <c r="W14" s="3">
        <v>15.824888888888886</v>
      </c>
      <c r="X14" s="3">
        <v>0</v>
      </c>
      <c r="Y14" s="3">
        <v>0</v>
      </c>
      <c r="Z14" s="3">
        <f>SUM(Table2[[#This Row],[Physical Therapist (PT) Hours]:[PT Aide Hours]])/Table2[[#This Row],[MDS Census]]</f>
        <v>0.40358175120430712</v>
      </c>
      <c r="AA14" s="3">
        <v>0</v>
      </c>
      <c r="AB14" s="3">
        <v>0</v>
      </c>
      <c r="AC14" s="3">
        <v>0</v>
      </c>
      <c r="AD14" s="3">
        <v>0</v>
      </c>
      <c r="AE14" s="3">
        <v>0</v>
      </c>
      <c r="AF14" s="3">
        <v>0</v>
      </c>
      <c r="AG14" s="3">
        <v>0</v>
      </c>
      <c r="AH14" s="1" t="s">
        <v>12</v>
      </c>
      <c r="AI14" s="17">
        <v>4</v>
      </c>
      <c r="AJ14" s="1"/>
    </row>
    <row r="15" spans="1:36" x14ac:dyDescent="0.2">
      <c r="A15" s="1" t="s">
        <v>273</v>
      </c>
      <c r="B15" s="1" t="s">
        <v>290</v>
      </c>
      <c r="C15" s="1" t="s">
        <v>599</v>
      </c>
      <c r="D15" s="1" t="s">
        <v>720</v>
      </c>
      <c r="E15" s="3">
        <v>35.922222222222224</v>
      </c>
      <c r="F15" s="3">
        <v>5.7222222222222223</v>
      </c>
      <c r="G15" s="3">
        <v>0</v>
      </c>
      <c r="H15" s="3">
        <v>0.57777777777777772</v>
      </c>
      <c r="I15" s="3">
        <v>0.64444444444444449</v>
      </c>
      <c r="J15" s="3">
        <v>0</v>
      </c>
      <c r="K15" s="3">
        <v>0</v>
      </c>
      <c r="L15" s="3">
        <v>4.5954444444444444</v>
      </c>
      <c r="M15" s="3">
        <v>5.7284444444444453</v>
      </c>
      <c r="N15" s="3">
        <v>0</v>
      </c>
      <c r="O15" s="3">
        <f>SUM(Table2[[#This Row],[Qualified Social Work Staff Hours]:[Other Social Work Staff Hours]])/Table2[[#This Row],[MDS Census]]</f>
        <v>0.15946798639034954</v>
      </c>
      <c r="P15" s="3">
        <v>4.3405555555555555</v>
      </c>
      <c r="Q15" s="3">
        <v>0</v>
      </c>
      <c r="R15" s="3">
        <f>SUM(Table2[[#This Row],[Qualified Activities Professional Hours]:[Other Activities Professional Hours]])/Table2[[#This Row],[MDS Census]]</f>
        <v>0.12083204454067428</v>
      </c>
      <c r="S15" s="3">
        <v>1.3334444444444444</v>
      </c>
      <c r="T15" s="3">
        <v>8.4698888888888906</v>
      </c>
      <c r="U15" s="3">
        <v>0</v>
      </c>
      <c r="V15" s="3">
        <f>SUM(Table2[[#This Row],[Occupational Therapist Hours]:[OT Aide Hours]])/Table2[[#This Row],[MDS Census]]</f>
        <v>0.27290442313640584</v>
      </c>
      <c r="W15" s="3">
        <v>1.4136666666666666</v>
      </c>
      <c r="X15" s="3">
        <v>9.0859999999999967</v>
      </c>
      <c r="Y15" s="3">
        <v>0</v>
      </c>
      <c r="Z15" s="3">
        <f>SUM(Table2[[#This Row],[Physical Therapist (PT) Hours]:[PT Aide Hours]])/Table2[[#This Row],[MDS Census]]</f>
        <v>0.2922888957624496</v>
      </c>
      <c r="AA15" s="3">
        <v>0</v>
      </c>
      <c r="AB15" s="3">
        <v>0</v>
      </c>
      <c r="AC15" s="3">
        <v>0</v>
      </c>
      <c r="AD15" s="3">
        <v>0</v>
      </c>
      <c r="AE15" s="3">
        <v>0</v>
      </c>
      <c r="AF15" s="3">
        <v>0</v>
      </c>
      <c r="AG15" s="3">
        <v>0</v>
      </c>
      <c r="AH15" s="1" t="s">
        <v>13</v>
      </c>
      <c r="AI15" s="17">
        <v>4</v>
      </c>
      <c r="AJ15" s="1"/>
    </row>
    <row r="16" spans="1:36" x14ac:dyDescent="0.2">
      <c r="A16" s="1" t="s">
        <v>273</v>
      </c>
      <c r="B16" s="1" t="s">
        <v>291</v>
      </c>
      <c r="C16" s="1" t="s">
        <v>600</v>
      </c>
      <c r="D16" s="1" t="s">
        <v>727</v>
      </c>
      <c r="E16" s="3">
        <v>37.111111111111114</v>
      </c>
      <c r="F16" s="3">
        <v>5.0666666666666664</v>
      </c>
      <c r="G16" s="3">
        <v>0.25599999999999978</v>
      </c>
      <c r="H16" s="3">
        <v>0.23266666666666669</v>
      </c>
      <c r="I16" s="3">
        <v>1.1527777777777777</v>
      </c>
      <c r="J16" s="3">
        <v>0</v>
      </c>
      <c r="K16" s="3">
        <v>0</v>
      </c>
      <c r="L16" s="3">
        <v>1.5622222222222222</v>
      </c>
      <c r="M16" s="3">
        <v>4.8601111111111104</v>
      </c>
      <c r="N16" s="3">
        <v>0</v>
      </c>
      <c r="O16" s="3">
        <f>SUM(Table2[[#This Row],[Qualified Social Work Staff Hours]:[Other Social Work Staff Hours]])/Table2[[#This Row],[MDS Census]]</f>
        <v>0.13096107784431135</v>
      </c>
      <c r="P16" s="3">
        <v>0</v>
      </c>
      <c r="Q16" s="3">
        <v>0</v>
      </c>
      <c r="R16" s="3">
        <f>SUM(Table2[[#This Row],[Qualified Activities Professional Hours]:[Other Activities Professional Hours]])/Table2[[#This Row],[MDS Census]]</f>
        <v>0</v>
      </c>
      <c r="S16" s="3">
        <v>1.1847777777777777</v>
      </c>
      <c r="T16" s="3">
        <v>2.8111111111111118</v>
      </c>
      <c r="U16" s="3">
        <v>0</v>
      </c>
      <c r="V16" s="3">
        <f>SUM(Table2[[#This Row],[Occupational Therapist Hours]:[OT Aide Hours]])/Table2[[#This Row],[MDS Census]]</f>
        <v>0.10767365269461078</v>
      </c>
      <c r="W16" s="3">
        <v>1.4289999999999998</v>
      </c>
      <c r="X16" s="3">
        <v>4.1040000000000001</v>
      </c>
      <c r="Y16" s="3">
        <v>0</v>
      </c>
      <c r="Z16" s="3">
        <f>SUM(Table2[[#This Row],[Physical Therapist (PT) Hours]:[PT Aide Hours]])/Table2[[#This Row],[MDS Census]]</f>
        <v>0.14909281437125746</v>
      </c>
      <c r="AA16" s="3">
        <v>0</v>
      </c>
      <c r="AB16" s="3">
        <v>3.8300000000000005</v>
      </c>
      <c r="AC16" s="3">
        <v>0</v>
      </c>
      <c r="AD16" s="3">
        <v>0</v>
      </c>
      <c r="AE16" s="3">
        <v>0</v>
      </c>
      <c r="AF16" s="3">
        <v>0</v>
      </c>
      <c r="AG16" s="3">
        <v>0</v>
      </c>
      <c r="AH16" s="1" t="s">
        <v>14</v>
      </c>
      <c r="AI16" s="17">
        <v>4</v>
      </c>
      <c r="AJ16" s="1"/>
    </row>
    <row r="17" spans="1:36" x14ac:dyDescent="0.2">
      <c r="A17" s="1" t="s">
        <v>273</v>
      </c>
      <c r="B17" s="1" t="s">
        <v>292</v>
      </c>
      <c r="C17" s="1" t="s">
        <v>553</v>
      </c>
      <c r="D17" s="1" t="s">
        <v>723</v>
      </c>
      <c r="E17" s="3">
        <v>39.022222222222226</v>
      </c>
      <c r="F17" s="3">
        <v>5.4222222222222225</v>
      </c>
      <c r="G17" s="3">
        <v>6.6666666666666666E-2</v>
      </c>
      <c r="H17" s="3">
        <v>0.26666666666666666</v>
      </c>
      <c r="I17" s="3">
        <v>1.3</v>
      </c>
      <c r="J17" s="3">
        <v>0</v>
      </c>
      <c r="K17" s="3">
        <v>0</v>
      </c>
      <c r="L17" s="3">
        <v>1.548888888888889</v>
      </c>
      <c r="M17" s="3">
        <v>0</v>
      </c>
      <c r="N17" s="3">
        <v>5.0786666666666669</v>
      </c>
      <c r="O17" s="3">
        <f>SUM(Table2[[#This Row],[Qualified Social Work Staff Hours]:[Other Social Work Staff Hours]])/Table2[[#This Row],[MDS Census]]</f>
        <v>0.13014806378132118</v>
      </c>
      <c r="P17" s="3">
        <v>5.4223333333333334</v>
      </c>
      <c r="Q17" s="3">
        <v>3.7694444444444444</v>
      </c>
      <c r="R17" s="3">
        <f>SUM(Table2[[#This Row],[Qualified Activities Professional Hours]:[Other Activities Professional Hours]])/Table2[[#This Row],[MDS Census]]</f>
        <v>0.2355523917995444</v>
      </c>
      <c r="S17" s="3">
        <v>1.0493333333333332</v>
      </c>
      <c r="T17" s="3">
        <v>0</v>
      </c>
      <c r="U17" s="3">
        <v>0</v>
      </c>
      <c r="V17" s="3">
        <f>SUM(Table2[[#This Row],[Occupational Therapist Hours]:[OT Aide Hours]])/Table2[[#This Row],[MDS Census]]</f>
        <v>2.689066059225512E-2</v>
      </c>
      <c r="W17" s="3">
        <v>0.44477777777777777</v>
      </c>
      <c r="X17" s="3">
        <v>5.4784444444444427</v>
      </c>
      <c r="Y17" s="3">
        <v>0</v>
      </c>
      <c r="Z17" s="3">
        <f>SUM(Table2[[#This Row],[Physical Therapist (PT) Hours]:[PT Aide Hours]])/Table2[[#This Row],[MDS Census]]</f>
        <v>0.15179100227790426</v>
      </c>
      <c r="AA17" s="3">
        <v>0</v>
      </c>
      <c r="AB17" s="3">
        <v>0</v>
      </c>
      <c r="AC17" s="3">
        <v>0</v>
      </c>
      <c r="AD17" s="3">
        <v>0</v>
      </c>
      <c r="AE17" s="3">
        <v>0</v>
      </c>
      <c r="AF17" s="3">
        <v>0</v>
      </c>
      <c r="AG17" s="3">
        <v>0</v>
      </c>
      <c r="AH17" s="1" t="s">
        <v>15</v>
      </c>
      <c r="AI17" s="17">
        <v>4</v>
      </c>
      <c r="AJ17" s="1"/>
    </row>
    <row r="18" spans="1:36" x14ac:dyDescent="0.2">
      <c r="A18" s="1" t="s">
        <v>273</v>
      </c>
      <c r="B18" s="1" t="s">
        <v>293</v>
      </c>
      <c r="C18" s="1" t="s">
        <v>579</v>
      </c>
      <c r="D18" s="1" t="s">
        <v>753</v>
      </c>
      <c r="E18" s="3">
        <v>62.866666666666667</v>
      </c>
      <c r="F18" s="3">
        <v>5.6888888888888891</v>
      </c>
      <c r="G18" s="3">
        <v>0</v>
      </c>
      <c r="H18" s="3">
        <v>0.3</v>
      </c>
      <c r="I18" s="3">
        <v>1.1277777777777778</v>
      </c>
      <c r="J18" s="3">
        <v>0</v>
      </c>
      <c r="K18" s="3">
        <v>0</v>
      </c>
      <c r="L18" s="3">
        <v>5.7705555555555561</v>
      </c>
      <c r="M18" s="3">
        <v>5.6463333333333336</v>
      </c>
      <c r="N18" s="3">
        <v>0</v>
      </c>
      <c r="O18" s="3">
        <f>SUM(Table2[[#This Row],[Qualified Social Work Staff Hours]:[Other Social Work Staff Hours]])/Table2[[#This Row],[MDS Census]]</f>
        <v>8.9814422057264059E-2</v>
      </c>
      <c r="P18" s="3">
        <v>5.572222222222222</v>
      </c>
      <c r="Q18" s="3">
        <v>0.87522222222222235</v>
      </c>
      <c r="R18" s="3">
        <f>SUM(Table2[[#This Row],[Qualified Activities Professional Hours]:[Other Activities Professional Hours]])/Table2[[#This Row],[MDS Census]]</f>
        <v>0.10255744079179922</v>
      </c>
      <c r="S18" s="3">
        <v>4.4718888888888895</v>
      </c>
      <c r="T18" s="3">
        <v>2.7156666666666678</v>
      </c>
      <c r="U18" s="3">
        <v>0</v>
      </c>
      <c r="V18" s="3">
        <f>SUM(Table2[[#This Row],[Occupational Therapist Hours]:[OT Aide Hours]])/Table2[[#This Row],[MDS Census]]</f>
        <v>0.11433015199717217</v>
      </c>
      <c r="W18" s="3">
        <v>3.8693333333333326</v>
      </c>
      <c r="X18" s="3">
        <v>4.8262222222222224</v>
      </c>
      <c r="Y18" s="3">
        <v>0</v>
      </c>
      <c r="Z18" s="3">
        <f>SUM(Table2[[#This Row],[Physical Therapist (PT) Hours]:[PT Aide Hours]])/Table2[[#This Row],[MDS Census]]</f>
        <v>0.13831742665252736</v>
      </c>
      <c r="AA18" s="3">
        <v>0</v>
      </c>
      <c r="AB18" s="3">
        <v>0</v>
      </c>
      <c r="AC18" s="3">
        <v>0</v>
      </c>
      <c r="AD18" s="3">
        <v>0</v>
      </c>
      <c r="AE18" s="3">
        <v>0</v>
      </c>
      <c r="AF18" s="3">
        <v>0</v>
      </c>
      <c r="AG18" s="3">
        <v>0</v>
      </c>
      <c r="AH18" s="1" t="s">
        <v>16</v>
      </c>
      <c r="AI18" s="17">
        <v>4</v>
      </c>
      <c r="AJ18" s="1"/>
    </row>
    <row r="19" spans="1:36" x14ac:dyDescent="0.2">
      <c r="A19" s="1" t="s">
        <v>273</v>
      </c>
      <c r="B19" s="1" t="s">
        <v>294</v>
      </c>
      <c r="C19" s="1" t="s">
        <v>601</v>
      </c>
      <c r="D19" s="1" t="s">
        <v>762</v>
      </c>
      <c r="E19" s="3">
        <v>96.566666666666663</v>
      </c>
      <c r="F19" s="3">
        <v>6.1333333333333337</v>
      </c>
      <c r="G19" s="3">
        <v>0.4</v>
      </c>
      <c r="H19" s="3">
        <v>0.48888888888888887</v>
      </c>
      <c r="I19" s="3">
        <v>1.65</v>
      </c>
      <c r="J19" s="3">
        <v>0</v>
      </c>
      <c r="K19" s="3">
        <v>0</v>
      </c>
      <c r="L19" s="3">
        <v>5.2503333333333329</v>
      </c>
      <c r="M19" s="3">
        <v>3.6346666666666674</v>
      </c>
      <c r="N19" s="3">
        <v>5.7521111111111116</v>
      </c>
      <c r="O19" s="3">
        <f>SUM(Table2[[#This Row],[Qualified Social Work Staff Hours]:[Other Social Work Staff Hours]])/Table2[[#This Row],[MDS Census]]</f>
        <v>9.7205154757795426E-2</v>
      </c>
      <c r="P19" s="3">
        <v>6.2428888888888867</v>
      </c>
      <c r="Q19" s="3">
        <v>11.090111111111112</v>
      </c>
      <c r="R19" s="3">
        <f>SUM(Table2[[#This Row],[Qualified Activities Professional Hours]:[Other Activities Professional Hours]])/Table2[[#This Row],[MDS Census]]</f>
        <v>0.17949257852951328</v>
      </c>
      <c r="S19" s="3">
        <v>9.5414444444444477</v>
      </c>
      <c r="T19" s="3">
        <v>8.2755555555555578</v>
      </c>
      <c r="U19" s="3">
        <v>0</v>
      </c>
      <c r="V19" s="3">
        <f>SUM(Table2[[#This Row],[Occupational Therapist Hours]:[OT Aide Hours]])/Table2[[#This Row],[MDS Census]]</f>
        <v>0.1845046599930964</v>
      </c>
      <c r="W19" s="3">
        <v>7.0752222222222221</v>
      </c>
      <c r="X19" s="3">
        <v>11.061888888888891</v>
      </c>
      <c r="Y19" s="3">
        <v>0</v>
      </c>
      <c r="Z19" s="3">
        <f>SUM(Table2[[#This Row],[Physical Therapist (PT) Hours]:[PT Aide Hours]])/Table2[[#This Row],[MDS Census]]</f>
        <v>0.18781958347716032</v>
      </c>
      <c r="AA19" s="3">
        <v>0</v>
      </c>
      <c r="AB19" s="3">
        <v>0</v>
      </c>
      <c r="AC19" s="3">
        <v>0</v>
      </c>
      <c r="AD19" s="3">
        <v>0.28188888888888886</v>
      </c>
      <c r="AE19" s="3">
        <v>0</v>
      </c>
      <c r="AF19" s="3">
        <v>0</v>
      </c>
      <c r="AG19" s="3">
        <v>0</v>
      </c>
      <c r="AH19" s="1" t="s">
        <v>17</v>
      </c>
      <c r="AI19" s="17">
        <v>4</v>
      </c>
      <c r="AJ19" s="1"/>
    </row>
    <row r="20" spans="1:36" x14ac:dyDescent="0.2">
      <c r="A20" s="1" t="s">
        <v>273</v>
      </c>
      <c r="B20" s="1" t="s">
        <v>295</v>
      </c>
      <c r="C20" s="1" t="s">
        <v>561</v>
      </c>
      <c r="D20" s="1" t="s">
        <v>700</v>
      </c>
      <c r="E20" s="3">
        <v>61.56666666666667</v>
      </c>
      <c r="F20" s="3">
        <v>5.1555555555555559</v>
      </c>
      <c r="G20" s="3">
        <v>0.15555555555555556</v>
      </c>
      <c r="H20" s="3">
        <v>0</v>
      </c>
      <c r="I20" s="3">
        <v>1.1555555555555554</v>
      </c>
      <c r="J20" s="3">
        <v>0</v>
      </c>
      <c r="K20" s="3">
        <v>0</v>
      </c>
      <c r="L20" s="3">
        <v>5.6477777777777769</v>
      </c>
      <c r="M20" s="3">
        <v>4.072222222222222</v>
      </c>
      <c r="N20" s="3">
        <v>0</v>
      </c>
      <c r="O20" s="3">
        <f>SUM(Table2[[#This Row],[Qualified Social Work Staff Hours]:[Other Social Work Staff Hours]])/Table2[[#This Row],[MDS Census]]</f>
        <v>6.6143295434037172E-2</v>
      </c>
      <c r="P20" s="3">
        <v>4.8916666666666666</v>
      </c>
      <c r="Q20" s="3">
        <v>6.333333333333333</v>
      </c>
      <c r="R20" s="3">
        <f>SUM(Table2[[#This Row],[Qualified Activities Professional Hours]:[Other Activities Professional Hours]])/Table2[[#This Row],[MDS Census]]</f>
        <v>0.1823226854358419</v>
      </c>
      <c r="S20" s="3">
        <v>10.919111111111109</v>
      </c>
      <c r="T20" s="3">
        <v>0</v>
      </c>
      <c r="U20" s="3">
        <v>1.5076666666666667</v>
      </c>
      <c r="V20" s="3">
        <f>SUM(Table2[[#This Row],[Occupational Therapist Hours]:[OT Aide Hours]])/Table2[[#This Row],[MDS Census]]</f>
        <v>0.20184262768453343</v>
      </c>
      <c r="W20" s="3">
        <v>5.4222222222222225</v>
      </c>
      <c r="X20" s="3">
        <v>0</v>
      </c>
      <c r="Y20" s="3">
        <v>11.088777777777779</v>
      </c>
      <c r="Z20" s="3">
        <f>SUM(Table2[[#This Row],[Physical Therapist (PT) Hours]:[PT Aide Hours]])/Table2[[#This Row],[MDS Census]]</f>
        <v>0.26818083378451546</v>
      </c>
      <c r="AA20" s="3">
        <v>0</v>
      </c>
      <c r="AB20" s="3">
        <v>0</v>
      </c>
      <c r="AC20" s="3">
        <v>0</v>
      </c>
      <c r="AD20" s="3">
        <v>0</v>
      </c>
      <c r="AE20" s="3">
        <v>0</v>
      </c>
      <c r="AF20" s="3">
        <v>0</v>
      </c>
      <c r="AG20" s="3">
        <v>0</v>
      </c>
      <c r="AH20" s="1" t="s">
        <v>18</v>
      </c>
      <c r="AI20" s="17">
        <v>4</v>
      </c>
      <c r="AJ20" s="1"/>
    </row>
    <row r="21" spans="1:36" x14ac:dyDescent="0.2">
      <c r="A21" s="1" t="s">
        <v>273</v>
      </c>
      <c r="B21" s="1" t="s">
        <v>296</v>
      </c>
      <c r="C21" s="1" t="s">
        <v>562</v>
      </c>
      <c r="D21" s="1" t="s">
        <v>763</v>
      </c>
      <c r="E21" s="3">
        <v>80.7</v>
      </c>
      <c r="F21" s="3">
        <v>5.6</v>
      </c>
      <c r="G21" s="3">
        <v>0</v>
      </c>
      <c r="H21" s="3">
        <v>0</v>
      </c>
      <c r="I21" s="3">
        <v>0.4</v>
      </c>
      <c r="J21" s="3">
        <v>0</v>
      </c>
      <c r="K21" s="3">
        <v>0</v>
      </c>
      <c r="L21" s="3">
        <v>3.6263333333333341</v>
      </c>
      <c r="M21" s="3">
        <v>5.5250000000000004</v>
      </c>
      <c r="N21" s="3">
        <v>0</v>
      </c>
      <c r="O21" s="3">
        <f>SUM(Table2[[#This Row],[Qualified Social Work Staff Hours]:[Other Social Work Staff Hours]])/Table2[[#This Row],[MDS Census]]</f>
        <v>6.8463444857496905E-2</v>
      </c>
      <c r="P21" s="3">
        <v>5.3472222222222223</v>
      </c>
      <c r="Q21" s="3">
        <v>8.5166666666666675</v>
      </c>
      <c r="R21" s="3">
        <f>SUM(Table2[[#This Row],[Qualified Activities Professional Hours]:[Other Activities Professional Hours]])/Table2[[#This Row],[MDS Census]]</f>
        <v>0.17179540134930471</v>
      </c>
      <c r="S21" s="3">
        <v>6.3105555555555561</v>
      </c>
      <c r="T21" s="3">
        <v>4.4702222222222225</v>
      </c>
      <c r="U21" s="3">
        <v>0</v>
      </c>
      <c r="V21" s="3">
        <f>SUM(Table2[[#This Row],[Occupational Therapist Hours]:[OT Aide Hours]])/Table2[[#This Row],[MDS Census]]</f>
        <v>0.1335908026986094</v>
      </c>
      <c r="W21" s="3">
        <v>3.8408888888888888</v>
      </c>
      <c r="X21" s="3">
        <v>9.6845555555555549</v>
      </c>
      <c r="Y21" s="3">
        <v>1.2552222222222222</v>
      </c>
      <c r="Z21" s="3">
        <f>SUM(Table2[[#This Row],[Physical Therapist (PT) Hours]:[PT Aide Hours]])/Table2[[#This Row],[MDS Census]]</f>
        <v>0.18315572077653861</v>
      </c>
      <c r="AA21" s="3">
        <v>0</v>
      </c>
      <c r="AB21" s="3">
        <v>0</v>
      </c>
      <c r="AC21" s="3">
        <v>0</v>
      </c>
      <c r="AD21" s="3">
        <v>0</v>
      </c>
      <c r="AE21" s="3">
        <v>0</v>
      </c>
      <c r="AF21" s="3">
        <v>0</v>
      </c>
      <c r="AG21" s="3">
        <v>0</v>
      </c>
      <c r="AH21" s="1" t="s">
        <v>19</v>
      </c>
      <c r="AI21" s="17">
        <v>4</v>
      </c>
      <c r="AJ21" s="1"/>
    </row>
    <row r="22" spans="1:36" x14ac:dyDescent="0.2">
      <c r="A22" s="1" t="s">
        <v>273</v>
      </c>
      <c r="B22" s="1" t="s">
        <v>297</v>
      </c>
      <c r="C22" s="1" t="s">
        <v>602</v>
      </c>
      <c r="D22" s="1" t="s">
        <v>706</v>
      </c>
      <c r="E22" s="3">
        <v>75.944444444444443</v>
      </c>
      <c r="F22" s="3">
        <v>6.0611111111111109</v>
      </c>
      <c r="G22" s="3">
        <v>0.4</v>
      </c>
      <c r="H22" s="3">
        <v>0.33888888888888891</v>
      </c>
      <c r="I22" s="3">
        <v>1.6666666666666667</v>
      </c>
      <c r="J22" s="3">
        <v>0</v>
      </c>
      <c r="K22" s="3">
        <v>0</v>
      </c>
      <c r="L22" s="3">
        <v>5.5565555555555566</v>
      </c>
      <c r="M22" s="3">
        <v>5.405888888888887</v>
      </c>
      <c r="N22" s="3">
        <v>0</v>
      </c>
      <c r="O22" s="3">
        <f>SUM(Table2[[#This Row],[Qualified Social Work Staff Hours]:[Other Social Work Staff Hours]])/Table2[[#This Row],[MDS Census]]</f>
        <v>7.1182150694952429E-2</v>
      </c>
      <c r="P22" s="3">
        <v>4.133333333333332</v>
      </c>
      <c r="Q22" s="3">
        <v>1.8561111111111113</v>
      </c>
      <c r="R22" s="3">
        <f>SUM(Table2[[#This Row],[Qualified Activities Professional Hours]:[Other Activities Professional Hours]])/Table2[[#This Row],[MDS Census]]</f>
        <v>7.8866130212143365E-2</v>
      </c>
      <c r="S22" s="3">
        <v>8.9323333333333341</v>
      </c>
      <c r="T22" s="3">
        <v>5.6614444444444452</v>
      </c>
      <c r="U22" s="3">
        <v>0</v>
      </c>
      <c r="V22" s="3">
        <f>SUM(Table2[[#This Row],[Occupational Therapist Hours]:[OT Aide Hours]])/Table2[[#This Row],[MDS Census]]</f>
        <v>0.1921638624725677</v>
      </c>
      <c r="W22" s="3">
        <v>4.0067777777777769</v>
      </c>
      <c r="X22" s="3">
        <v>7.8901111111111142</v>
      </c>
      <c r="Y22" s="3">
        <v>0</v>
      </c>
      <c r="Z22" s="3">
        <f>SUM(Table2[[#This Row],[Physical Therapist (PT) Hours]:[PT Aide Hours]])/Table2[[#This Row],[MDS Census]]</f>
        <v>0.15665252377468913</v>
      </c>
      <c r="AA22" s="3">
        <v>0</v>
      </c>
      <c r="AB22" s="3">
        <v>0</v>
      </c>
      <c r="AC22" s="3">
        <v>0</v>
      </c>
      <c r="AD22" s="3">
        <v>0</v>
      </c>
      <c r="AE22" s="3">
        <v>0</v>
      </c>
      <c r="AF22" s="3">
        <v>0</v>
      </c>
      <c r="AG22" s="3">
        <v>0</v>
      </c>
      <c r="AH22" s="1" t="s">
        <v>20</v>
      </c>
      <c r="AI22" s="17">
        <v>4</v>
      </c>
      <c r="AJ22" s="1"/>
    </row>
    <row r="23" spans="1:36" x14ac:dyDescent="0.2">
      <c r="A23" s="1" t="s">
        <v>273</v>
      </c>
      <c r="B23" s="1" t="s">
        <v>298</v>
      </c>
      <c r="C23" s="1" t="s">
        <v>603</v>
      </c>
      <c r="D23" s="1" t="s">
        <v>733</v>
      </c>
      <c r="E23" s="3">
        <v>75.455555555555549</v>
      </c>
      <c r="F23" s="3">
        <v>5.5166666666666666</v>
      </c>
      <c r="G23" s="3">
        <v>0.53333333333333333</v>
      </c>
      <c r="H23" s="3">
        <v>1</v>
      </c>
      <c r="I23" s="3">
        <v>2.4333333333333331</v>
      </c>
      <c r="J23" s="3">
        <v>0</v>
      </c>
      <c r="K23" s="3">
        <v>0</v>
      </c>
      <c r="L23" s="3">
        <v>4.6564444444444426</v>
      </c>
      <c r="M23" s="3">
        <v>4.5531111111111118</v>
      </c>
      <c r="N23" s="3">
        <v>0</v>
      </c>
      <c r="O23" s="3">
        <f>SUM(Table2[[#This Row],[Qualified Social Work Staff Hours]:[Other Social Work Staff Hours]])/Table2[[#This Row],[MDS Census]]</f>
        <v>6.0341628626122822E-2</v>
      </c>
      <c r="P23" s="3">
        <v>3.2011111111111119</v>
      </c>
      <c r="Q23" s="3">
        <v>14.681333333333335</v>
      </c>
      <c r="R23" s="3">
        <f>SUM(Table2[[#This Row],[Qualified Activities Professional Hours]:[Other Activities Professional Hours]])/Table2[[#This Row],[MDS Census]]</f>
        <v>0.23699307907524669</v>
      </c>
      <c r="S23" s="3">
        <v>1.8145555555555555</v>
      </c>
      <c r="T23" s="3">
        <v>9.6951111111111086</v>
      </c>
      <c r="U23" s="3">
        <v>0</v>
      </c>
      <c r="V23" s="3">
        <f>SUM(Table2[[#This Row],[Occupational Therapist Hours]:[OT Aide Hours]])/Table2[[#This Row],[MDS Census]]</f>
        <v>0.15253570902665289</v>
      </c>
      <c r="W23" s="3">
        <v>3.4813333333333341</v>
      </c>
      <c r="X23" s="3">
        <v>14.758888888888889</v>
      </c>
      <c r="Y23" s="3">
        <v>0</v>
      </c>
      <c r="Z23" s="3">
        <f>SUM(Table2[[#This Row],[Physical Therapist (PT) Hours]:[PT Aide Hours]])/Table2[[#This Row],[MDS Census]]</f>
        <v>0.24173464879988221</v>
      </c>
      <c r="AA23" s="3">
        <v>0</v>
      </c>
      <c r="AB23" s="3">
        <v>0</v>
      </c>
      <c r="AC23" s="3">
        <v>0</v>
      </c>
      <c r="AD23" s="3">
        <v>0</v>
      </c>
      <c r="AE23" s="3">
        <v>0</v>
      </c>
      <c r="AF23" s="3">
        <v>0</v>
      </c>
      <c r="AG23" s="3">
        <v>0</v>
      </c>
      <c r="AH23" s="1" t="s">
        <v>21</v>
      </c>
      <c r="AI23" s="17">
        <v>4</v>
      </c>
      <c r="AJ23" s="1"/>
    </row>
    <row r="24" spans="1:36" x14ac:dyDescent="0.2">
      <c r="A24" s="1" t="s">
        <v>273</v>
      </c>
      <c r="B24" s="1" t="s">
        <v>299</v>
      </c>
      <c r="C24" s="1" t="s">
        <v>604</v>
      </c>
      <c r="D24" s="1" t="s">
        <v>746</v>
      </c>
      <c r="E24" s="3">
        <v>76.400000000000006</v>
      </c>
      <c r="F24" s="3">
        <v>0</v>
      </c>
      <c r="G24" s="3">
        <v>0.22222222222222221</v>
      </c>
      <c r="H24" s="3">
        <v>0</v>
      </c>
      <c r="I24" s="3">
        <v>0</v>
      </c>
      <c r="J24" s="3">
        <v>0</v>
      </c>
      <c r="K24" s="3">
        <v>0</v>
      </c>
      <c r="L24" s="3">
        <v>4.1166666666666663</v>
      </c>
      <c r="M24" s="3">
        <v>5.0999999999999996</v>
      </c>
      <c r="N24" s="3">
        <v>0</v>
      </c>
      <c r="O24" s="3">
        <f>SUM(Table2[[#This Row],[Qualified Social Work Staff Hours]:[Other Social Work Staff Hours]])/Table2[[#This Row],[MDS Census]]</f>
        <v>6.6753926701570668E-2</v>
      </c>
      <c r="P24" s="3">
        <v>5.8722222222222218</v>
      </c>
      <c r="Q24" s="3">
        <v>4.5638888888888891</v>
      </c>
      <c r="R24" s="3">
        <f>SUM(Table2[[#This Row],[Qualified Activities Professional Hours]:[Other Activities Professional Hours]])/Table2[[#This Row],[MDS Census]]</f>
        <v>0.13659831297265851</v>
      </c>
      <c r="S24" s="3">
        <v>2.8333333333333335</v>
      </c>
      <c r="T24" s="3">
        <v>0</v>
      </c>
      <c r="U24" s="3">
        <v>8.0722222222222229</v>
      </c>
      <c r="V24" s="3">
        <f>SUM(Table2[[#This Row],[Occupational Therapist Hours]:[OT Aide Hours]])/Table2[[#This Row],[MDS Census]]</f>
        <v>0.14274287376381617</v>
      </c>
      <c r="W24" s="3">
        <v>4.1333333333333337</v>
      </c>
      <c r="X24" s="3">
        <v>0</v>
      </c>
      <c r="Y24" s="3">
        <v>11.002777777777778</v>
      </c>
      <c r="Z24" s="3">
        <f>SUM(Table2[[#This Row],[Physical Therapist (PT) Hours]:[PT Aide Hours]])/Table2[[#This Row],[MDS Census]]</f>
        <v>0.19811663757998837</v>
      </c>
      <c r="AA24" s="3">
        <v>0</v>
      </c>
      <c r="AB24" s="3">
        <v>0</v>
      </c>
      <c r="AC24" s="3">
        <v>0</v>
      </c>
      <c r="AD24" s="3">
        <v>0</v>
      </c>
      <c r="AE24" s="3">
        <v>0</v>
      </c>
      <c r="AF24" s="3">
        <v>0</v>
      </c>
      <c r="AG24" s="3">
        <v>0</v>
      </c>
      <c r="AH24" s="1" t="s">
        <v>22</v>
      </c>
      <c r="AI24" s="17">
        <v>4</v>
      </c>
      <c r="AJ24" s="1"/>
    </row>
    <row r="25" spans="1:36" x14ac:dyDescent="0.2">
      <c r="A25" s="1" t="s">
        <v>273</v>
      </c>
      <c r="B25" s="1" t="s">
        <v>300</v>
      </c>
      <c r="C25" s="1" t="s">
        <v>600</v>
      </c>
      <c r="D25" s="1" t="s">
        <v>727</v>
      </c>
      <c r="E25" s="3">
        <v>129.04444444444445</v>
      </c>
      <c r="F25" s="3">
        <v>11.377777777777778</v>
      </c>
      <c r="G25" s="3">
        <v>0.48888888888888887</v>
      </c>
      <c r="H25" s="3">
        <v>0.65555555555555556</v>
      </c>
      <c r="I25" s="3">
        <v>5.6</v>
      </c>
      <c r="J25" s="3">
        <v>0</v>
      </c>
      <c r="K25" s="3">
        <v>0</v>
      </c>
      <c r="L25" s="3">
        <v>13.835444444444445</v>
      </c>
      <c r="M25" s="3">
        <v>12.028444444444446</v>
      </c>
      <c r="N25" s="3">
        <v>0</v>
      </c>
      <c r="O25" s="3">
        <f>SUM(Table2[[#This Row],[Qualified Social Work Staff Hours]:[Other Social Work Staff Hours]])/Table2[[#This Row],[MDS Census]]</f>
        <v>9.3211641122782851E-2</v>
      </c>
      <c r="P25" s="3">
        <v>2.5489999999999999</v>
      </c>
      <c r="Q25" s="3">
        <v>14.957555555555555</v>
      </c>
      <c r="R25" s="3">
        <f>SUM(Table2[[#This Row],[Qualified Activities Professional Hours]:[Other Activities Professional Hours]])/Table2[[#This Row],[MDS Census]]</f>
        <v>0.13566299293955569</v>
      </c>
      <c r="S25" s="3">
        <v>9.7534444444444457</v>
      </c>
      <c r="T25" s="3">
        <v>9.2989999999999977</v>
      </c>
      <c r="U25" s="3">
        <v>0</v>
      </c>
      <c r="V25" s="3">
        <f>SUM(Table2[[#This Row],[Occupational Therapist Hours]:[OT Aide Hours]])/Table2[[#This Row],[MDS Census]]</f>
        <v>0.14764250043051488</v>
      </c>
      <c r="W25" s="3">
        <v>9.8095555555555549</v>
      </c>
      <c r="X25" s="3">
        <v>9.3244444444444436</v>
      </c>
      <c r="Y25" s="3">
        <v>0</v>
      </c>
      <c r="Z25" s="3">
        <f>SUM(Table2[[#This Row],[Physical Therapist (PT) Hours]:[PT Aide Hours]])/Table2[[#This Row],[MDS Census]]</f>
        <v>0.14827449629757189</v>
      </c>
      <c r="AA25" s="3">
        <v>0</v>
      </c>
      <c r="AB25" s="3">
        <v>0</v>
      </c>
      <c r="AC25" s="3">
        <v>0</v>
      </c>
      <c r="AD25" s="3">
        <v>0</v>
      </c>
      <c r="AE25" s="3">
        <v>0</v>
      </c>
      <c r="AF25" s="3">
        <v>4.5134444444444428</v>
      </c>
      <c r="AG25" s="3">
        <v>0</v>
      </c>
      <c r="AH25" s="1" t="s">
        <v>23</v>
      </c>
      <c r="AI25" s="17">
        <v>4</v>
      </c>
      <c r="AJ25" s="1"/>
    </row>
    <row r="26" spans="1:36" x14ac:dyDescent="0.2">
      <c r="A26" s="1" t="s">
        <v>273</v>
      </c>
      <c r="B26" s="1" t="s">
        <v>301</v>
      </c>
      <c r="C26" s="1" t="s">
        <v>545</v>
      </c>
      <c r="D26" s="1" t="s">
        <v>715</v>
      </c>
      <c r="E26" s="3">
        <v>134.5</v>
      </c>
      <c r="F26" s="3">
        <v>5.333333333333333</v>
      </c>
      <c r="G26" s="3">
        <v>0.51911111111111052</v>
      </c>
      <c r="H26" s="3">
        <v>0.64177777777777767</v>
      </c>
      <c r="I26" s="3">
        <v>5.2694444444444448</v>
      </c>
      <c r="J26" s="3">
        <v>0</v>
      </c>
      <c r="K26" s="3">
        <v>0</v>
      </c>
      <c r="L26" s="3">
        <v>10.149999999999997</v>
      </c>
      <c r="M26" s="3">
        <v>8.6471111111111103</v>
      </c>
      <c r="N26" s="3">
        <v>0</v>
      </c>
      <c r="O26" s="3">
        <f>SUM(Table2[[#This Row],[Qualified Social Work Staff Hours]:[Other Social Work Staff Hours]])/Table2[[#This Row],[MDS Census]]</f>
        <v>6.4290788930194132E-2</v>
      </c>
      <c r="P26" s="3">
        <v>0</v>
      </c>
      <c r="Q26" s="3">
        <v>9.2987777777777811</v>
      </c>
      <c r="R26" s="3">
        <f>SUM(Table2[[#This Row],[Qualified Activities Professional Hours]:[Other Activities Professional Hours]])/Table2[[#This Row],[MDS Census]]</f>
        <v>6.9135894258570862E-2</v>
      </c>
      <c r="S26" s="3">
        <v>5.3072222222222214</v>
      </c>
      <c r="T26" s="3">
        <v>9.7850000000000001</v>
      </c>
      <c r="U26" s="3">
        <v>0</v>
      </c>
      <c r="V26" s="3">
        <f>SUM(Table2[[#This Row],[Occupational Therapist Hours]:[OT Aide Hours]])/Table2[[#This Row],[MDS Census]]</f>
        <v>0.11220983064849235</v>
      </c>
      <c r="W26" s="3">
        <v>4.3023333333333333</v>
      </c>
      <c r="X26" s="3">
        <v>9.5073333333333334</v>
      </c>
      <c r="Y26" s="3">
        <v>0</v>
      </c>
      <c r="Z26" s="3">
        <f>SUM(Table2[[#This Row],[Physical Therapist (PT) Hours]:[PT Aide Hours]])/Table2[[#This Row],[MDS Census]]</f>
        <v>0.10267410161090458</v>
      </c>
      <c r="AA26" s="3">
        <v>0</v>
      </c>
      <c r="AB26" s="3">
        <v>5.8735555555555559</v>
      </c>
      <c r="AC26" s="3">
        <v>0</v>
      </c>
      <c r="AD26" s="3">
        <v>0</v>
      </c>
      <c r="AE26" s="3">
        <v>0</v>
      </c>
      <c r="AF26" s="3">
        <v>0</v>
      </c>
      <c r="AG26" s="3">
        <v>0</v>
      </c>
      <c r="AH26" s="1" t="s">
        <v>24</v>
      </c>
      <c r="AI26" s="17">
        <v>4</v>
      </c>
      <c r="AJ26" s="1"/>
    </row>
    <row r="27" spans="1:36" x14ac:dyDescent="0.2">
      <c r="A27" s="1" t="s">
        <v>273</v>
      </c>
      <c r="B27" s="1" t="s">
        <v>302</v>
      </c>
      <c r="C27" s="1" t="s">
        <v>605</v>
      </c>
      <c r="D27" s="1" t="s">
        <v>764</v>
      </c>
      <c r="E27" s="3">
        <v>146.56666666666666</v>
      </c>
      <c r="F27" s="3">
        <v>5.0666666666666664</v>
      </c>
      <c r="G27" s="3">
        <v>3.3333333333333333E-2</v>
      </c>
      <c r="H27" s="3">
        <v>0.45555555555555555</v>
      </c>
      <c r="I27" s="3">
        <v>10.977777777777778</v>
      </c>
      <c r="J27" s="3">
        <v>0</v>
      </c>
      <c r="K27" s="3">
        <v>0</v>
      </c>
      <c r="L27" s="3">
        <v>1.8527777777777779</v>
      </c>
      <c r="M27" s="3">
        <v>10.933333333333334</v>
      </c>
      <c r="N27" s="3">
        <v>10.410333333333332</v>
      </c>
      <c r="O27" s="3">
        <f>SUM(Table2[[#This Row],[Qualified Social Work Staff Hours]:[Other Social Work Staff Hours]])/Table2[[#This Row],[MDS Census]]</f>
        <v>0.14562428928815099</v>
      </c>
      <c r="P27" s="3">
        <v>5.4805555555555552</v>
      </c>
      <c r="Q27" s="3">
        <v>12.763888888888889</v>
      </c>
      <c r="R27" s="3">
        <f>SUM(Table2[[#This Row],[Qualified Activities Professional Hours]:[Other Activities Professional Hours]])/Table2[[#This Row],[MDS Census]]</f>
        <v>0.12447881131074218</v>
      </c>
      <c r="S27" s="3">
        <v>10.837</v>
      </c>
      <c r="T27" s="3">
        <v>4.9707777777777782</v>
      </c>
      <c r="U27" s="3">
        <v>4.4111111111111114</v>
      </c>
      <c r="V27" s="3">
        <f>SUM(Table2[[#This Row],[Occupational Therapist Hours]:[OT Aide Hours]])/Table2[[#This Row],[MDS Census]]</f>
        <v>0.13795011750435904</v>
      </c>
      <c r="W27" s="3">
        <v>7.2472222222222218</v>
      </c>
      <c r="X27" s="3">
        <v>16.047222222222221</v>
      </c>
      <c r="Y27" s="3">
        <v>3.3250000000000002</v>
      </c>
      <c r="Z27" s="3">
        <f>SUM(Table2[[#This Row],[Physical Therapist (PT) Hours]:[PT Aide Hours]])/Table2[[#This Row],[MDS Census]]</f>
        <v>0.18162004396937306</v>
      </c>
      <c r="AA27" s="3">
        <v>0</v>
      </c>
      <c r="AB27" s="3">
        <v>0</v>
      </c>
      <c r="AC27" s="3">
        <v>0</v>
      </c>
      <c r="AD27" s="3">
        <v>0</v>
      </c>
      <c r="AE27" s="3">
        <v>0</v>
      </c>
      <c r="AF27" s="3">
        <v>5.0555555555555554</v>
      </c>
      <c r="AG27" s="3">
        <v>0</v>
      </c>
      <c r="AH27" s="1" t="s">
        <v>25</v>
      </c>
      <c r="AI27" s="17">
        <v>4</v>
      </c>
      <c r="AJ27" s="1"/>
    </row>
    <row r="28" spans="1:36" x14ac:dyDescent="0.2">
      <c r="A28" s="1" t="s">
        <v>273</v>
      </c>
      <c r="B28" s="1" t="s">
        <v>303</v>
      </c>
      <c r="C28" s="1" t="s">
        <v>606</v>
      </c>
      <c r="D28" s="1" t="s">
        <v>710</v>
      </c>
      <c r="E28" s="3">
        <v>81.588888888888889</v>
      </c>
      <c r="F28" s="3">
        <v>5.3451111111111107</v>
      </c>
      <c r="G28" s="3">
        <v>0</v>
      </c>
      <c r="H28" s="3">
        <v>0</v>
      </c>
      <c r="I28" s="3">
        <v>0</v>
      </c>
      <c r="J28" s="3">
        <v>0</v>
      </c>
      <c r="K28" s="3">
        <v>0</v>
      </c>
      <c r="L28" s="3">
        <v>6.8541111111111102</v>
      </c>
      <c r="M28" s="3">
        <v>5.2167777777777768</v>
      </c>
      <c r="N28" s="3">
        <v>5.1428888888888888</v>
      </c>
      <c r="O28" s="3">
        <f>SUM(Table2[[#This Row],[Qualified Social Work Staff Hours]:[Other Social Work Staff Hours]])/Table2[[#This Row],[MDS Census]]</f>
        <v>0.12697398883290206</v>
      </c>
      <c r="P28" s="3">
        <v>5.2844444444444445</v>
      </c>
      <c r="Q28" s="3">
        <v>4.939111111111111</v>
      </c>
      <c r="R28" s="3">
        <f>SUM(Table2[[#This Row],[Qualified Activities Professional Hours]:[Other Activities Professional Hours]])/Table2[[#This Row],[MDS Census]]</f>
        <v>0.12530573335149123</v>
      </c>
      <c r="S28" s="3">
        <v>7.0001111111111118</v>
      </c>
      <c r="T28" s="3">
        <v>0</v>
      </c>
      <c r="U28" s="3">
        <v>12.227999999999993</v>
      </c>
      <c r="V28" s="3">
        <f>SUM(Table2[[#This Row],[Occupational Therapist Hours]:[OT Aide Hours]])/Table2[[#This Row],[MDS Census]]</f>
        <v>0.23567070679558755</v>
      </c>
      <c r="W28" s="3">
        <v>11.384555555555554</v>
      </c>
      <c r="X28" s="3">
        <v>0</v>
      </c>
      <c r="Y28" s="3">
        <v>18.741111111111103</v>
      </c>
      <c r="Z28" s="3">
        <f>SUM(Table2[[#This Row],[Physical Therapist (PT) Hours]:[PT Aide Hours]])/Table2[[#This Row],[MDS Census]]</f>
        <v>0.36923736892278347</v>
      </c>
      <c r="AA28" s="3">
        <v>0</v>
      </c>
      <c r="AB28" s="3">
        <v>0</v>
      </c>
      <c r="AC28" s="3">
        <v>0</v>
      </c>
      <c r="AD28" s="3">
        <v>0</v>
      </c>
      <c r="AE28" s="3">
        <v>0</v>
      </c>
      <c r="AF28" s="3">
        <v>0</v>
      </c>
      <c r="AG28" s="3">
        <v>0</v>
      </c>
      <c r="AH28" s="1" t="s">
        <v>26</v>
      </c>
      <c r="AI28" s="17">
        <v>4</v>
      </c>
      <c r="AJ28" s="1"/>
    </row>
    <row r="29" spans="1:36" x14ac:dyDescent="0.2">
      <c r="A29" s="1" t="s">
        <v>273</v>
      </c>
      <c r="B29" s="1" t="s">
        <v>304</v>
      </c>
      <c r="C29" s="1" t="s">
        <v>563</v>
      </c>
      <c r="D29" s="1" t="s">
        <v>694</v>
      </c>
      <c r="E29" s="3">
        <v>131.4</v>
      </c>
      <c r="F29" s="3">
        <v>0</v>
      </c>
      <c r="G29" s="3">
        <v>0.33333333333333331</v>
      </c>
      <c r="H29" s="3">
        <v>0.35555555555555557</v>
      </c>
      <c r="I29" s="3">
        <v>2.3111111111111109</v>
      </c>
      <c r="J29" s="3">
        <v>0</v>
      </c>
      <c r="K29" s="3">
        <v>0</v>
      </c>
      <c r="L29" s="3">
        <v>3.4057777777777756</v>
      </c>
      <c r="M29" s="3">
        <v>5.45</v>
      </c>
      <c r="N29" s="3">
        <v>6.4972222222222218</v>
      </c>
      <c r="O29" s="3">
        <f>SUM(Table2[[#This Row],[Qualified Social Work Staff Hours]:[Other Social Work Staff Hours]])/Table2[[#This Row],[MDS Census]]</f>
        <v>9.0922543548114326E-2</v>
      </c>
      <c r="P29" s="3">
        <v>5.5055555555555555</v>
      </c>
      <c r="Q29" s="3">
        <v>5.4361111111111109</v>
      </c>
      <c r="R29" s="3">
        <f>SUM(Table2[[#This Row],[Qualified Activities Professional Hours]:[Other Activities Professional Hours]])/Table2[[#This Row],[MDS Census]]</f>
        <v>8.3269913749365793E-2</v>
      </c>
      <c r="S29" s="3">
        <v>6.7781111111111096</v>
      </c>
      <c r="T29" s="3">
        <v>8.2983333333333302</v>
      </c>
      <c r="U29" s="3">
        <v>0</v>
      </c>
      <c r="V29" s="3">
        <f>SUM(Table2[[#This Row],[Occupational Therapist Hours]:[OT Aide Hours]])/Table2[[#This Row],[MDS Census]]</f>
        <v>0.11473702012514794</v>
      </c>
      <c r="W29" s="3">
        <v>3.0053333333333341</v>
      </c>
      <c r="X29" s="3">
        <v>12.707999999999998</v>
      </c>
      <c r="Y29" s="3">
        <v>0</v>
      </c>
      <c r="Z29" s="3">
        <f>SUM(Table2[[#This Row],[Physical Therapist (PT) Hours]:[PT Aide Hours]])/Table2[[#This Row],[MDS Census]]</f>
        <v>0.119583967529173</v>
      </c>
      <c r="AA29" s="3">
        <v>0</v>
      </c>
      <c r="AB29" s="3">
        <v>0</v>
      </c>
      <c r="AC29" s="3">
        <v>0</v>
      </c>
      <c r="AD29" s="3">
        <v>0</v>
      </c>
      <c r="AE29" s="3">
        <v>0</v>
      </c>
      <c r="AF29" s="3">
        <v>26.511111111111113</v>
      </c>
      <c r="AG29" s="3">
        <v>0</v>
      </c>
      <c r="AH29" s="1" t="s">
        <v>27</v>
      </c>
      <c r="AI29" s="17">
        <v>4</v>
      </c>
      <c r="AJ29" s="1"/>
    </row>
    <row r="30" spans="1:36" x14ac:dyDescent="0.2">
      <c r="A30" s="1" t="s">
        <v>273</v>
      </c>
      <c r="B30" s="1" t="s">
        <v>305</v>
      </c>
      <c r="C30" s="1" t="s">
        <v>563</v>
      </c>
      <c r="D30" s="1" t="s">
        <v>694</v>
      </c>
      <c r="E30" s="3">
        <v>65.011111111111106</v>
      </c>
      <c r="F30" s="3">
        <v>6.15</v>
      </c>
      <c r="G30" s="3">
        <v>0</v>
      </c>
      <c r="H30" s="3">
        <v>0</v>
      </c>
      <c r="I30" s="3">
        <v>0</v>
      </c>
      <c r="J30" s="3">
        <v>0</v>
      </c>
      <c r="K30" s="3">
        <v>0</v>
      </c>
      <c r="L30" s="3">
        <v>5.2721111111111103</v>
      </c>
      <c r="M30" s="3">
        <v>6.1305555555555555</v>
      </c>
      <c r="N30" s="3">
        <v>0</v>
      </c>
      <c r="O30" s="3">
        <f>SUM(Table2[[#This Row],[Qualified Social Work Staff Hours]:[Other Social Work Staff Hours]])/Table2[[#This Row],[MDS Census]]</f>
        <v>9.4300119637668781E-2</v>
      </c>
      <c r="P30" s="3">
        <v>5.166666666666667</v>
      </c>
      <c r="Q30" s="3">
        <v>5.0194444444444448</v>
      </c>
      <c r="R30" s="3">
        <f>SUM(Table2[[#This Row],[Qualified Activities Professional Hours]:[Other Activities Professional Hours]])/Table2[[#This Row],[MDS Census]]</f>
        <v>0.15668261835583663</v>
      </c>
      <c r="S30" s="3">
        <v>4.8476666666666652</v>
      </c>
      <c r="T30" s="3">
        <v>4.4218888888888896</v>
      </c>
      <c r="U30" s="3">
        <v>0</v>
      </c>
      <c r="V30" s="3">
        <f>SUM(Table2[[#This Row],[Occupational Therapist Hours]:[OT Aide Hours]])/Table2[[#This Row],[MDS Census]]</f>
        <v>0.14258417364553069</v>
      </c>
      <c r="W30" s="3">
        <v>3.7219999999999995</v>
      </c>
      <c r="X30" s="3">
        <v>4.4532222222222231</v>
      </c>
      <c r="Y30" s="3">
        <v>0</v>
      </c>
      <c r="Z30" s="3">
        <f>SUM(Table2[[#This Row],[Physical Therapist (PT) Hours]:[PT Aide Hours]])/Table2[[#This Row],[MDS Census]]</f>
        <v>0.12575115364894893</v>
      </c>
      <c r="AA30" s="3">
        <v>0</v>
      </c>
      <c r="AB30" s="3">
        <v>0</v>
      </c>
      <c r="AC30" s="3">
        <v>0</v>
      </c>
      <c r="AD30" s="3">
        <v>0</v>
      </c>
      <c r="AE30" s="3">
        <v>0</v>
      </c>
      <c r="AF30" s="3">
        <v>0</v>
      </c>
      <c r="AG30" s="3">
        <v>0</v>
      </c>
      <c r="AH30" s="1" t="s">
        <v>28</v>
      </c>
      <c r="AI30" s="17">
        <v>4</v>
      </c>
      <c r="AJ30" s="1"/>
    </row>
    <row r="31" spans="1:36" x14ac:dyDescent="0.2">
      <c r="A31" s="1" t="s">
        <v>273</v>
      </c>
      <c r="B31" s="1" t="s">
        <v>306</v>
      </c>
      <c r="C31" s="1" t="s">
        <v>607</v>
      </c>
      <c r="D31" s="1" t="s">
        <v>700</v>
      </c>
      <c r="E31" s="3">
        <v>89.888888888888886</v>
      </c>
      <c r="F31" s="3">
        <v>5.6</v>
      </c>
      <c r="G31" s="3">
        <v>0.38333333333333336</v>
      </c>
      <c r="H31" s="3">
        <v>0.3</v>
      </c>
      <c r="I31" s="3">
        <v>1.3111111111111111</v>
      </c>
      <c r="J31" s="3">
        <v>0</v>
      </c>
      <c r="K31" s="3">
        <v>0</v>
      </c>
      <c r="L31" s="3">
        <v>3.9827777777777769</v>
      </c>
      <c r="M31" s="3">
        <v>0</v>
      </c>
      <c r="N31" s="3">
        <v>5.9987777777777778</v>
      </c>
      <c r="O31" s="3">
        <f>SUM(Table2[[#This Row],[Qualified Social Work Staff Hours]:[Other Social Work Staff Hours]])/Table2[[#This Row],[MDS Census]]</f>
        <v>6.6735475896168114E-2</v>
      </c>
      <c r="P31" s="3">
        <v>10.370888888888885</v>
      </c>
      <c r="Q31" s="3">
        <v>6.2951111111111091</v>
      </c>
      <c r="R31" s="3">
        <f>SUM(Table2[[#This Row],[Qualified Activities Professional Hours]:[Other Activities Professional Hours]])/Table2[[#This Row],[MDS Census]]</f>
        <v>0.18540667490729287</v>
      </c>
      <c r="S31" s="3">
        <v>4.4110000000000005</v>
      </c>
      <c r="T31" s="3">
        <v>3.7802222222222226</v>
      </c>
      <c r="U31" s="3">
        <v>0</v>
      </c>
      <c r="V31" s="3">
        <f>SUM(Table2[[#This Row],[Occupational Therapist Hours]:[OT Aide Hours]])/Table2[[#This Row],[MDS Census]]</f>
        <v>9.1126081582200258E-2</v>
      </c>
      <c r="W31" s="3">
        <v>1.7017777777777774</v>
      </c>
      <c r="X31" s="3">
        <v>10.422222222222222</v>
      </c>
      <c r="Y31" s="3">
        <v>0</v>
      </c>
      <c r="Z31" s="3">
        <f>SUM(Table2[[#This Row],[Physical Therapist (PT) Hours]:[PT Aide Hours]])/Table2[[#This Row],[MDS Census]]</f>
        <v>0.13487762669962919</v>
      </c>
      <c r="AA31" s="3">
        <v>0</v>
      </c>
      <c r="AB31" s="3">
        <v>0</v>
      </c>
      <c r="AC31" s="3">
        <v>0</v>
      </c>
      <c r="AD31" s="3">
        <v>0</v>
      </c>
      <c r="AE31" s="3">
        <v>0</v>
      </c>
      <c r="AF31" s="3">
        <v>0</v>
      </c>
      <c r="AG31" s="3">
        <v>0</v>
      </c>
      <c r="AH31" s="1" t="s">
        <v>29</v>
      </c>
      <c r="AI31" s="17">
        <v>4</v>
      </c>
      <c r="AJ31" s="1"/>
    </row>
    <row r="32" spans="1:36" x14ac:dyDescent="0.2">
      <c r="A32" s="1" t="s">
        <v>273</v>
      </c>
      <c r="B32" s="1" t="s">
        <v>307</v>
      </c>
      <c r="C32" s="1" t="s">
        <v>550</v>
      </c>
      <c r="D32" s="1" t="s">
        <v>765</v>
      </c>
      <c r="E32" s="3">
        <v>36.266666666666666</v>
      </c>
      <c r="F32" s="3">
        <v>5.6</v>
      </c>
      <c r="G32" s="3">
        <v>0.8</v>
      </c>
      <c r="H32" s="3">
        <v>0</v>
      </c>
      <c r="I32" s="3">
        <v>0.8</v>
      </c>
      <c r="J32" s="3">
        <v>0</v>
      </c>
      <c r="K32" s="3">
        <v>0.35555555555555557</v>
      </c>
      <c r="L32" s="3">
        <v>0.28611111111111109</v>
      </c>
      <c r="M32" s="3">
        <v>3.911111111111111</v>
      </c>
      <c r="N32" s="3">
        <v>0</v>
      </c>
      <c r="O32" s="3">
        <f>SUM(Table2[[#This Row],[Qualified Social Work Staff Hours]:[Other Social Work Staff Hours]])/Table2[[#This Row],[MDS Census]]</f>
        <v>0.10784313725490197</v>
      </c>
      <c r="P32" s="3">
        <v>3.9611111111111112</v>
      </c>
      <c r="Q32" s="3">
        <v>0</v>
      </c>
      <c r="R32" s="3">
        <f>SUM(Table2[[#This Row],[Qualified Activities Professional Hours]:[Other Activities Professional Hours]])/Table2[[#This Row],[MDS Census]]</f>
        <v>0.1092218137254902</v>
      </c>
      <c r="S32" s="3">
        <v>3.8538888888888891</v>
      </c>
      <c r="T32" s="3">
        <v>4.0555555555555554</v>
      </c>
      <c r="U32" s="3">
        <v>0</v>
      </c>
      <c r="V32" s="3">
        <f>SUM(Table2[[#This Row],[Occupational Therapist Hours]:[OT Aide Hours]])/Table2[[#This Row],[MDS Census]]</f>
        <v>0.21809129901960786</v>
      </c>
      <c r="W32" s="3">
        <v>0.78600000000000025</v>
      </c>
      <c r="X32" s="3">
        <v>8.4705555555555545</v>
      </c>
      <c r="Y32" s="3">
        <v>0</v>
      </c>
      <c r="Z32" s="3">
        <f>SUM(Table2[[#This Row],[Physical Therapist (PT) Hours]:[PT Aide Hours]])/Table2[[#This Row],[MDS Census]]</f>
        <v>0.25523590686274505</v>
      </c>
      <c r="AA32" s="3">
        <v>0</v>
      </c>
      <c r="AB32" s="3">
        <v>0</v>
      </c>
      <c r="AC32" s="3">
        <v>0</v>
      </c>
      <c r="AD32" s="3">
        <v>0</v>
      </c>
      <c r="AE32" s="3">
        <v>0</v>
      </c>
      <c r="AF32" s="3">
        <v>0</v>
      </c>
      <c r="AG32" s="3">
        <v>0</v>
      </c>
      <c r="AH32" s="1" t="s">
        <v>30</v>
      </c>
      <c r="AI32" s="17">
        <v>4</v>
      </c>
      <c r="AJ32" s="1"/>
    </row>
    <row r="33" spans="1:36" x14ac:dyDescent="0.2">
      <c r="A33" s="1" t="s">
        <v>273</v>
      </c>
      <c r="B33" s="1" t="s">
        <v>308</v>
      </c>
      <c r="C33" s="1" t="s">
        <v>608</v>
      </c>
      <c r="D33" s="1" t="s">
        <v>738</v>
      </c>
      <c r="E33" s="3">
        <v>70.833333333333329</v>
      </c>
      <c r="F33" s="3">
        <v>5.6888888888888891</v>
      </c>
      <c r="G33" s="3">
        <v>6.1111111111111109E-2</v>
      </c>
      <c r="H33" s="3">
        <v>0.32222222222222224</v>
      </c>
      <c r="I33" s="3">
        <v>1.1833333333333333</v>
      </c>
      <c r="J33" s="3">
        <v>0</v>
      </c>
      <c r="K33" s="3">
        <v>0</v>
      </c>
      <c r="L33" s="3">
        <v>4.8225555555555566</v>
      </c>
      <c r="M33" s="3">
        <v>5.6533333333333342</v>
      </c>
      <c r="N33" s="3">
        <v>0</v>
      </c>
      <c r="O33" s="3">
        <f>SUM(Table2[[#This Row],[Qualified Social Work Staff Hours]:[Other Social Work Staff Hours]])/Table2[[#This Row],[MDS Census]]</f>
        <v>7.9811764705882374E-2</v>
      </c>
      <c r="P33" s="3">
        <v>5.5264444444444445</v>
      </c>
      <c r="Q33" s="3">
        <v>5.8985555555555553</v>
      </c>
      <c r="R33" s="3">
        <f>SUM(Table2[[#This Row],[Qualified Activities Professional Hours]:[Other Activities Professional Hours]])/Table2[[#This Row],[MDS Census]]</f>
        <v>0.16129411764705884</v>
      </c>
      <c r="S33" s="3">
        <v>6.1007777777777754</v>
      </c>
      <c r="T33" s="3">
        <v>4.670444444444442</v>
      </c>
      <c r="U33" s="3">
        <v>0</v>
      </c>
      <c r="V33" s="3">
        <f>SUM(Table2[[#This Row],[Occupational Therapist Hours]:[OT Aide Hours]])/Table2[[#This Row],[MDS Census]]</f>
        <v>0.15206431372549015</v>
      </c>
      <c r="W33" s="3">
        <v>5.3773333333333335</v>
      </c>
      <c r="X33" s="3">
        <v>6.8436666666666657</v>
      </c>
      <c r="Y33" s="3">
        <v>0</v>
      </c>
      <c r="Z33" s="3">
        <f>SUM(Table2[[#This Row],[Physical Therapist (PT) Hours]:[PT Aide Hours]])/Table2[[#This Row],[MDS Census]]</f>
        <v>0.17253176470588236</v>
      </c>
      <c r="AA33" s="3">
        <v>0</v>
      </c>
      <c r="AB33" s="3">
        <v>0</v>
      </c>
      <c r="AC33" s="3">
        <v>0</v>
      </c>
      <c r="AD33" s="3">
        <v>0</v>
      </c>
      <c r="AE33" s="3">
        <v>0</v>
      </c>
      <c r="AF33" s="3">
        <v>8.8777777777777775E-2</v>
      </c>
      <c r="AG33" s="3">
        <v>0</v>
      </c>
      <c r="AH33" s="1" t="s">
        <v>31</v>
      </c>
      <c r="AI33" s="17">
        <v>4</v>
      </c>
      <c r="AJ33" s="1"/>
    </row>
    <row r="34" spans="1:36" x14ac:dyDescent="0.2">
      <c r="A34" s="1" t="s">
        <v>273</v>
      </c>
      <c r="B34" s="1" t="s">
        <v>309</v>
      </c>
      <c r="C34" s="1" t="s">
        <v>604</v>
      </c>
      <c r="D34" s="1" t="s">
        <v>746</v>
      </c>
      <c r="E34" s="3">
        <v>111.44444444444444</v>
      </c>
      <c r="F34" s="3">
        <v>6.1333333333333337</v>
      </c>
      <c r="G34" s="3">
        <v>0.4</v>
      </c>
      <c r="H34" s="3">
        <v>0.52777777777777779</v>
      </c>
      <c r="I34" s="3">
        <v>2.2222222222222223</v>
      </c>
      <c r="J34" s="3">
        <v>0</v>
      </c>
      <c r="K34" s="3">
        <v>0</v>
      </c>
      <c r="L34" s="3">
        <v>12.526</v>
      </c>
      <c r="M34" s="3">
        <v>9.5902222222222235</v>
      </c>
      <c r="N34" s="3">
        <v>0</v>
      </c>
      <c r="O34" s="3">
        <f>SUM(Table2[[#This Row],[Qualified Social Work Staff Hours]:[Other Social Work Staff Hours]])/Table2[[#This Row],[MDS Census]]</f>
        <v>8.6053838484546369E-2</v>
      </c>
      <c r="P34" s="3">
        <v>5.1643333333333326</v>
      </c>
      <c r="Q34" s="3">
        <v>15.625444444444447</v>
      </c>
      <c r="R34" s="3">
        <f>SUM(Table2[[#This Row],[Qualified Activities Professional Hours]:[Other Activities Professional Hours]])/Table2[[#This Row],[MDS Census]]</f>
        <v>0.18654835493519442</v>
      </c>
      <c r="S34" s="3">
        <v>8.3171111111111102</v>
      </c>
      <c r="T34" s="3">
        <v>11.127333333333336</v>
      </c>
      <c r="U34" s="3">
        <v>0</v>
      </c>
      <c r="V34" s="3">
        <f>SUM(Table2[[#This Row],[Occupational Therapist Hours]:[OT Aide Hours]])/Table2[[#This Row],[MDS Census]]</f>
        <v>0.17447657028913263</v>
      </c>
      <c r="W34" s="3">
        <v>8.8296666666666681</v>
      </c>
      <c r="X34" s="3">
        <v>11.234222222222222</v>
      </c>
      <c r="Y34" s="3">
        <v>0</v>
      </c>
      <c r="Z34" s="3">
        <f>SUM(Table2[[#This Row],[Physical Therapist (PT) Hours]:[PT Aide Hours]])/Table2[[#This Row],[MDS Census]]</f>
        <v>0.18003489531405784</v>
      </c>
      <c r="AA34" s="3">
        <v>0</v>
      </c>
      <c r="AB34" s="3">
        <v>0</v>
      </c>
      <c r="AC34" s="3">
        <v>0</v>
      </c>
      <c r="AD34" s="3">
        <v>0</v>
      </c>
      <c r="AE34" s="3">
        <v>0</v>
      </c>
      <c r="AF34" s="3">
        <v>0</v>
      </c>
      <c r="AG34" s="3">
        <v>0</v>
      </c>
      <c r="AH34" s="1" t="s">
        <v>32</v>
      </c>
      <c r="AI34" s="17">
        <v>4</v>
      </c>
      <c r="AJ34" s="1"/>
    </row>
    <row r="35" spans="1:36" x14ac:dyDescent="0.2">
      <c r="A35" s="1" t="s">
        <v>273</v>
      </c>
      <c r="B35" s="1" t="s">
        <v>310</v>
      </c>
      <c r="C35" s="1" t="s">
        <v>563</v>
      </c>
      <c r="D35" s="1" t="s">
        <v>694</v>
      </c>
      <c r="E35" s="3">
        <v>180.9111111111111</v>
      </c>
      <c r="F35" s="3">
        <v>5.6888888888888891</v>
      </c>
      <c r="G35" s="3">
        <v>0</v>
      </c>
      <c r="H35" s="3">
        <v>0</v>
      </c>
      <c r="I35" s="3">
        <v>3.2277777777777779</v>
      </c>
      <c r="J35" s="3">
        <v>0</v>
      </c>
      <c r="K35" s="3">
        <v>0</v>
      </c>
      <c r="L35" s="3">
        <v>9.7124444444444453</v>
      </c>
      <c r="M35" s="3">
        <v>11.947222222222223</v>
      </c>
      <c r="N35" s="3">
        <v>0</v>
      </c>
      <c r="O35" s="3">
        <f>SUM(Table2[[#This Row],[Qualified Social Work Staff Hours]:[Other Social Work Staff Hours]])/Table2[[#This Row],[MDS Census]]</f>
        <v>6.6039184375383864E-2</v>
      </c>
      <c r="P35" s="3">
        <v>5.166666666666667</v>
      </c>
      <c r="Q35" s="3">
        <v>7.0972222222222223</v>
      </c>
      <c r="R35" s="3">
        <f>SUM(Table2[[#This Row],[Qualified Activities Professional Hours]:[Other Activities Professional Hours]])/Table2[[#This Row],[MDS Census]]</f>
        <v>6.7789583589239658E-2</v>
      </c>
      <c r="S35" s="3">
        <v>14.355777777777774</v>
      </c>
      <c r="T35" s="3">
        <v>10.92622222222222</v>
      </c>
      <c r="U35" s="3">
        <v>0</v>
      </c>
      <c r="V35" s="3">
        <f>SUM(Table2[[#This Row],[Occupational Therapist Hours]:[OT Aide Hours]])/Table2[[#This Row],[MDS Census]]</f>
        <v>0.13974818818326987</v>
      </c>
      <c r="W35" s="3">
        <v>13.904888888888889</v>
      </c>
      <c r="X35" s="3">
        <v>14.335888888888887</v>
      </c>
      <c r="Y35" s="3">
        <v>4.3981111111111106</v>
      </c>
      <c r="Z35" s="3">
        <f>SUM(Table2[[#This Row],[Physical Therapist (PT) Hours]:[PT Aide Hours]])/Table2[[#This Row],[MDS Census]]</f>
        <v>0.18041395405969782</v>
      </c>
      <c r="AA35" s="3">
        <v>0</v>
      </c>
      <c r="AB35" s="3">
        <v>0</v>
      </c>
      <c r="AC35" s="3">
        <v>0</v>
      </c>
      <c r="AD35" s="3">
        <v>0</v>
      </c>
      <c r="AE35" s="3">
        <v>0</v>
      </c>
      <c r="AF35" s="3">
        <v>0</v>
      </c>
      <c r="AG35" s="3">
        <v>0</v>
      </c>
      <c r="AH35" s="1" t="s">
        <v>33</v>
      </c>
      <c r="AI35" s="17">
        <v>4</v>
      </c>
      <c r="AJ35" s="1"/>
    </row>
    <row r="36" spans="1:36" x14ac:dyDescent="0.2">
      <c r="A36" s="1" t="s">
        <v>273</v>
      </c>
      <c r="B36" s="1" t="s">
        <v>311</v>
      </c>
      <c r="C36" s="1" t="s">
        <v>609</v>
      </c>
      <c r="D36" s="1" t="s">
        <v>742</v>
      </c>
      <c r="E36" s="3">
        <v>129.65555555555557</v>
      </c>
      <c r="F36" s="3">
        <v>52.088888888888889</v>
      </c>
      <c r="G36" s="3">
        <v>0.57777777777777772</v>
      </c>
      <c r="H36" s="3">
        <v>0.77500000000000002</v>
      </c>
      <c r="I36" s="3">
        <v>2.3138888888888891</v>
      </c>
      <c r="J36" s="3">
        <v>0</v>
      </c>
      <c r="K36" s="3">
        <v>0</v>
      </c>
      <c r="L36" s="3">
        <v>7.2325555555555576</v>
      </c>
      <c r="M36" s="3">
        <v>5.2444444444444445</v>
      </c>
      <c r="N36" s="3">
        <v>8.8194444444444446</v>
      </c>
      <c r="O36" s="3">
        <f>SUM(Table2[[#This Row],[Qualified Social Work Staff Hours]:[Other Social Work Staff Hours]])/Table2[[#This Row],[MDS Census]]</f>
        <v>0.10847116291027509</v>
      </c>
      <c r="P36" s="3">
        <v>5.0916666666666668</v>
      </c>
      <c r="Q36" s="3">
        <v>41.227777777777774</v>
      </c>
      <c r="R36" s="3">
        <f>SUM(Table2[[#This Row],[Qualified Activities Professional Hours]:[Other Activities Professional Hours]])/Table2[[#This Row],[MDS Census]]</f>
        <v>0.35724997857571339</v>
      </c>
      <c r="S36" s="3">
        <v>0</v>
      </c>
      <c r="T36" s="3">
        <v>17.425666666666672</v>
      </c>
      <c r="U36" s="3">
        <v>0</v>
      </c>
      <c r="V36" s="3">
        <f>SUM(Table2[[#This Row],[Occupational Therapist Hours]:[OT Aide Hours]])/Table2[[#This Row],[MDS Census]]</f>
        <v>0.13439969149027339</v>
      </c>
      <c r="W36" s="3">
        <v>1.5492222222222223</v>
      </c>
      <c r="X36" s="3">
        <v>8.6248888888888882</v>
      </c>
      <c r="Y36" s="3">
        <v>0</v>
      </c>
      <c r="Z36" s="3">
        <f>SUM(Table2[[#This Row],[Physical Therapist (PT) Hours]:[PT Aide Hours]])/Table2[[#This Row],[MDS Census]]</f>
        <v>7.8470305938812213E-2</v>
      </c>
      <c r="AA36" s="3">
        <v>0</v>
      </c>
      <c r="AB36" s="3">
        <v>0</v>
      </c>
      <c r="AC36" s="3">
        <v>0</v>
      </c>
      <c r="AD36" s="3">
        <v>0</v>
      </c>
      <c r="AE36" s="3">
        <v>0</v>
      </c>
      <c r="AF36" s="3">
        <v>0</v>
      </c>
      <c r="AG36" s="3">
        <v>0</v>
      </c>
      <c r="AH36" s="1" t="s">
        <v>34</v>
      </c>
      <c r="AI36" s="17">
        <v>4</v>
      </c>
      <c r="AJ36" s="1"/>
    </row>
    <row r="37" spans="1:36" x14ac:dyDescent="0.2">
      <c r="A37" s="1" t="s">
        <v>273</v>
      </c>
      <c r="B37" s="1" t="s">
        <v>312</v>
      </c>
      <c r="C37" s="1" t="s">
        <v>610</v>
      </c>
      <c r="D37" s="1" t="s">
        <v>745</v>
      </c>
      <c r="E37" s="3">
        <v>83.522222222222226</v>
      </c>
      <c r="F37" s="3">
        <v>5.4</v>
      </c>
      <c r="G37" s="3">
        <v>0.27111111111111108</v>
      </c>
      <c r="H37" s="3">
        <v>0.80333333333333334</v>
      </c>
      <c r="I37" s="3">
        <v>0.81</v>
      </c>
      <c r="J37" s="3">
        <v>0</v>
      </c>
      <c r="K37" s="3">
        <v>0</v>
      </c>
      <c r="L37" s="3">
        <v>4.831888888888888</v>
      </c>
      <c r="M37" s="3">
        <v>3.6275555555555563</v>
      </c>
      <c r="N37" s="3">
        <v>0</v>
      </c>
      <c r="O37" s="3">
        <f>SUM(Table2[[#This Row],[Qualified Social Work Staff Hours]:[Other Social Work Staff Hours]])/Table2[[#This Row],[MDS Census]]</f>
        <v>4.3432220300651865E-2</v>
      </c>
      <c r="P37" s="3">
        <v>5.3951111111111114</v>
      </c>
      <c r="Q37" s="3">
        <v>0</v>
      </c>
      <c r="R37" s="3">
        <f>SUM(Table2[[#This Row],[Qualified Activities Professional Hours]:[Other Activities Professional Hours]])/Table2[[#This Row],[MDS Census]]</f>
        <v>6.4594918185446326E-2</v>
      </c>
      <c r="S37" s="3">
        <v>17.634777777777778</v>
      </c>
      <c r="T37" s="3">
        <v>0.74088888888888915</v>
      </c>
      <c r="U37" s="3">
        <v>0</v>
      </c>
      <c r="V37" s="3">
        <f>SUM(Table2[[#This Row],[Occupational Therapist Hours]:[OT Aide Hours]])/Table2[[#This Row],[MDS Census]]</f>
        <v>0.22000931222562192</v>
      </c>
      <c r="W37" s="3">
        <v>5.9541111111111116</v>
      </c>
      <c r="X37" s="3">
        <v>11.789888888888886</v>
      </c>
      <c r="Y37" s="3">
        <v>0</v>
      </c>
      <c r="Z37" s="3">
        <f>SUM(Table2[[#This Row],[Physical Therapist (PT) Hours]:[PT Aide Hours]])/Table2[[#This Row],[MDS Census]]</f>
        <v>0.2124464547026739</v>
      </c>
      <c r="AA37" s="3">
        <v>0</v>
      </c>
      <c r="AB37" s="3">
        <v>0</v>
      </c>
      <c r="AC37" s="3">
        <v>0</v>
      </c>
      <c r="AD37" s="3">
        <v>0</v>
      </c>
      <c r="AE37" s="3">
        <v>0</v>
      </c>
      <c r="AF37" s="3">
        <v>0</v>
      </c>
      <c r="AG37" s="3">
        <v>0</v>
      </c>
      <c r="AH37" s="1" t="s">
        <v>35</v>
      </c>
      <c r="AI37" s="17">
        <v>4</v>
      </c>
      <c r="AJ37" s="1"/>
    </row>
    <row r="38" spans="1:36" x14ac:dyDescent="0.2">
      <c r="A38" s="1" t="s">
        <v>273</v>
      </c>
      <c r="B38" s="1" t="s">
        <v>313</v>
      </c>
      <c r="C38" s="1" t="s">
        <v>560</v>
      </c>
      <c r="D38" s="1" t="s">
        <v>766</v>
      </c>
      <c r="E38" s="3">
        <v>72.044444444444451</v>
      </c>
      <c r="F38" s="3">
        <v>4.2666666666666666</v>
      </c>
      <c r="G38" s="3">
        <v>0</v>
      </c>
      <c r="H38" s="3">
        <v>0.34444444444444444</v>
      </c>
      <c r="I38" s="3">
        <v>2.992222222222221</v>
      </c>
      <c r="J38" s="3">
        <v>0</v>
      </c>
      <c r="K38" s="3">
        <v>0</v>
      </c>
      <c r="L38" s="3">
        <v>4.9280000000000008</v>
      </c>
      <c r="M38" s="3">
        <v>6.4356666666666671</v>
      </c>
      <c r="N38" s="3">
        <v>0</v>
      </c>
      <c r="O38" s="3">
        <f>SUM(Table2[[#This Row],[Qualified Social Work Staff Hours]:[Other Social Work Staff Hours]])/Table2[[#This Row],[MDS Census]]</f>
        <v>8.932911782850092E-2</v>
      </c>
      <c r="P38" s="3">
        <v>5.1329999999999982</v>
      </c>
      <c r="Q38" s="3">
        <v>6.5817777777777779</v>
      </c>
      <c r="R38" s="3">
        <f>SUM(Table2[[#This Row],[Qualified Activities Professional Hours]:[Other Activities Professional Hours]])/Table2[[#This Row],[MDS Census]]</f>
        <v>0.16260487353485498</v>
      </c>
      <c r="S38" s="3">
        <v>13.646555555555558</v>
      </c>
      <c r="T38" s="3">
        <v>0.19488888888888889</v>
      </c>
      <c r="U38" s="3">
        <v>0</v>
      </c>
      <c r="V38" s="3">
        <f>SUM(Table2[[#This Row],[Occupational Therapist Hours]:[OT Aide Hours]])/Table2[[#This Row],[MDS Census]]</f>
        <v>0.19212368908081431</v>
      </c>
      <c r="W38" s="3">
        <v>4.3977777777777787</v>
      </c>
      <c r="X38" s="3">
        <v>7.6763333333333348</v>
      </c>
      <c r="Y38" s="3">
        <v>0</v>
      </c>
      <c r="Z38" s="3">
        <f>SUM(Table2[[#This Row],[Physical Therapist (PT) Hours]:[PT Aide Hours]])/Table2[[#This Row],[MDS Census]]</f>
        <v>0.16759253547193093</v>
      </c>
      <c r="AA38" s="3">
        <v>0</v>
      </c>
      <c r="AB38" s="3">
        <v>0</v>
      </c>
      <c r="AC38" s="3">
        <v>0</v>
      </c>
      <c r="AD38" s="3">
        <v>1.2157777777777776</v>
      </c>
      <c r="AE38" s="3">
        <v>0</v>
      </c>
      <c r="AF38" s="3">
        <v>0</v>
      </c>
      <c r="AG38" s="3">
        <v>0</v>
      </c>
      <c r="AH38" s="1" t="s">
        <v>36</v>
      </c>
      <c r="AI38" s="17">
        <v>4</v>
      </c>
      <c r="AJ38" s="1"/>
    </row>
    <row r="39" spans="1:36" x14ac:dyDescent="0.2">
      <c r="A39" s="1" t="s">
        <v>273</v>
      </c>
      <c r="B39" s="1" t="s">
        <v>314</v>
      </c>
      <c r="C39" s="1" t="s">
        <v>611</v>
      </c>
      <c r="D39" s="1" t="s">
        <v>703</v>
      </c>
      <c r="E39" s="3">
        <v>53.044444444444444</v>
      </c>
      <c r="F39" s="3">
        <v>15.383444444444441</v>
      </c>
      <c r="G39" s="3">
        <v>0.23333333333333334</v>
      </c>
      <c r="H39" s="3">
        <v>0.21111111111111111</v>
      </c>
      <c r="I39" s="3">
        <v>1.0833333333333333</v>
      </c>
      <c r="J39" s="3">
        <v>4.2222222222222223</v>
      </c>
      <c r="K39" s="3">
        <v>0</v>
      </c>
      <c r="L39" s="3">
        <v>4.4056666666666668</v>
      </c>
      <c r="M39" s="3">
        <v>0</v>
      </c>
      <c r="N39" s="3">
        <v>4.7588888888888912</v>
      </c>
      <c r="O39" s="3">
        <f>SUM(Table2[[#This Row],[Qualified Social Work Staff Hours]:[Other Social Work Staff Hours]])/Table2[[#This Row],[MDS Census]]</f>
        <v>8.9715123586091378E-2</v>
      </c>
      <c r="P39" s="3">
        <v>0</v>
      </c>
      <c r="Q39" s="3">
        <v>5.6435555555555554</v>
      </c>
      <c r="R39" s="3">
        <f>SUM(Table2[[#This Row],[Qualified Activities Professional Hours]:[Other Activities Professional Hours]])/Table2[[#This Row],[MDS Census]]</f>
        <v>0.10639296187683284</v>
      </c>
      <c r="S39" s="3">
        <v>4.1005555555555544</v>
      </c>
      <c r="T39" s="3">
        <v>0.24222222222222223</v>
      </c>
      <c r="U39" s="3">
        <v>0</v>
      </c>
      <c r="V39" s="3">
        <f>SUM(Table2[[#This Row],[Occupational Therapist Hours]:[OT Aide Hours]])/Table2[[#This Row],[MDS Census]]</f>
        <v>8.1870548806032645E-2</v>
      </c>
      <c r="W39" s="3">
        <v>0.4667777777777779</v>
      </c>
      <c r="X39" s="3">
        <v>3.5858888888888889</v>
      </c>
      <c r="Y39" s="3">
        <v>0.24322222222222223</v>
      </c>
      <c r="Z39" s="3">
        <f>SUM(Table2[[#This Row],[Physical Therapist (PT) Hours]:[PT Aide Hours]])/Table2[[#This Row],[MDS Census]]</f>
        <v>8.0986594051110194E-2</v>
      </c>
      <c r="AA39" s="3">
        <v>0</v>
      </c>
      <c r="AB39" s="3">
        <v>0</v>
      </c>
      <c r="AC39" s="3">
        <v>0</v>
      </c>
      <c r="AD39" s="3">
        <v>0</v>
      </c>
      <c r="AE39" s="3">
        <v>0</v>
      </c>
      <c r="AF39" s="3">
        <v>0</v>
      </c>
      <c r="AG39" s="3">
        <v>0.43333333333333335</v>
      </c>
      <c r="AH39" s="1" t="s">
        <v>37</v>
      </c>
      <c r="AI39" s="17">
        <v>4</v>
      </c>
      <c r="AJ39" s="1"/>
    </row>
    <row r="40" spans="1:36" x14ac:dyDescent="0.2">
      <c r="A40" s="1" t="s">
        <v>273</v>
      </c>
      <c r="B40" s="1" t="s">
        <v>315</v>
      </c>
      <c r="C40" s="1" t="s">
        <v>563</v>
      </c>
      <c r="D40" s="1" t="s">
        <v>694</v>
      </c>
      <c r="E40" s="3">
        <v>51.922222222222224</v>
      </c>
      <c r="F40" s="3">
        <v>47.73233333333333</v>
      </c>
      <c r="G40" s="3">
        <v>3.6111111111111112</v>
      </c>
      <c r="H40" s="3">
        <v>5.5555555555555552E-2</v>
      </c>
      <c r="I40" s="3">
        <v>0</v>
      </c>
      <c r="J40" s="3">
        <v>0</v>
      </c>
      <c r="K40" s="3">
        <v>0</v>
      </c>
      <c r="L40" s="3">
        <v>5.9768888888888876</v>
      </c>
      <c r="M40" s="3">
        <v>9.5926666666666662</v>
      </c>
      <c r="N40" s="3">
        <v>0</v>
      </c>
      <c r="O40" s="3">
        <f>SUM(Table2[[#This Row],[Qualified Social Work Staff Hours]:[Other Social Work Staff Hours]])/Table2[[#This Row],[MDS Census]]</f>
        <v>0.18475069548469933</v>
      </c>
      <c r="P40" s="3">
        <v>5.2293333333333329</v>
      </c>
      <c r="Q40" s="3">
        <v>10.339777777777773</v>
      </c>
      <c r="R40" s="3">
        <f>SUM(Table2[[#This Row],[Qualified Activities Professional Hours]:[Other Activities Professional Hours]])/Table2[[#This Row],[MDS Census]]</f>
        <v>0.29985448320136943</v>
      </c>
      <c r="S40" s="3">
        <v>4.8658888888888887</v>
      </c>
      <c r="T40" s="3">
        <v>9.3097777777777786</v>
      </c>
      <c r="U40" s="3">
        <v>0</v>
      </c>
      <c r="V40" s="3">
        <f>SUM(Table2[[#This Row],[Occupational Therapist Hours]:[OT Aide Hours]])/Table2[[#This Row],[MDS Census]]</f>
        <v>0.27301733361866043</v>
      </c>
      <c r="W40" s="3">
        <v>7.9348888888888904</v>
      </c>
      <c r="X40" s="3">
        <v>6.195666666666666</v>
      </c>
      <c r="Y40" s="3">
        <v>0</v>
      </c>
      <c r="Z40" s="3">
        <f>SUM(Table2[[#This Row],[Physical Therapist (PT) Hours]:[PT Aide Hours]])/Table2[[#This Row],[MDS Census]]</f>
        <v>0.27214851273271989</v>
      </c>
      <c r="AA40" s="3">
        <v>0</v>
      </c>
      <c r="AB40" s="3">
        <v>0</v>
      </c>
      <c r="AC40" s="3">
        <v>0</v>
      </c>
      <c r="AD40" s="3">
        <v>55.250777777777778</v>
      </c>
      <c r="AE40" s="3">
        <v>0</v>
      </c>
      <c r="AF40" s="3">
        <v>0</v>
      </c>
      <c r="AG40" s="3">
        <v>0</v>
      </c>
      <c r="AH40" s="1" t="s">
        <v>38</v>
      </c>
      <c r="AI40" s="17">
        <v>4</v>
      </c>
      <c r="AJ40" s="1"/>
    </row>
    <row r="41" spans="1:36" x14ac:dyDescent="0.2">
      <c r="A41" s="1" t="s">
        <v>273</v>
      </c>
      <c r="B41" s="1" t="s">
        <v>316</v>
      </c>
      <c r="C41" s="1" t="s">
        <v>612</v>
      </c>
      <c r="D41" s="1" t="s">
        <v>759</v>
      </c>
      <c r="E41" s="3">
        <v>33.677777777777777</v>
      </c>
      <c r="F41" s="3">
        <v>6.4</v>
      </c>
      <c r="G41" s="3">
        <v>0.22777777777777777</v>
      </c>
      <c r="H41" s="3">
        <v>0</v>
      </c>
      <c r="I41" s="3">
        <v>1.6</v>
      </c>
      <c r="J41" s="3">
        <v>0</v>
      </c>
      <c r="K41" s="3">
        <v>0</v>
      </c>
      <c r="L41" s="3">
        <v>5.423444444444443</v>
      </c>
      <c r="M41" s="3">
        <v>0</v>
      </c>
      <c r="N41" s="3">
        <v>0</v>
      </c>
      <c r="O41" s="3">
        <f>SUM(Table2[[#This Row],[Qualified Social Work Staff Hours]:[Other Social Work Staff Hours]])/Table2[[#This Row],[MDS Census]]</f>
        <v>0</v>
      </c>
      <c r="P41" s="3">
        <v>0</v>
      </c>
      <c r="Q41" s="3">
        <v>2.4800000000000009</v>
      </c>
      <c r="R41" s="3">
        <f>SUM(Table2[[#This Row],[Qualified Activities Professional Hours]:[Other Activities Professional Hours]])/Table2[[#This Row],[MDS Census]]</f>
        <v>7.3639063015506462E-2</v>
      </c>
      <c r="S41" s="3">
        <v>2.1234444444444445</v>
      </c>
      <c r="T41" s="3">
        <v>6.2833333333333306</v>
      </c>
      <c r="U41" s="3">
        <v>0</v>
      </c>
      <c r="V41" s="3">
        <f>SUM(Table2[[#This Row],[Occupational Therapist Hours]:[OT Aide Hours]])/Table2[[#This Row],[MDS Census]]</f>
        <v>0.24962388650610351</v>
      </c>
      <c r="W41" s="3">
        <v>1.5695555555555551</v>
      </c>
      <c r="X41" s="3">
        <v>10.511888888888885</v>
      </c>
      <c r="Y41" s="3">
        <v>7.0013333333333323</v>
      </c>
      <c r="Z41" s="3">
        <f>SUM(Table2[[#This Row],[Physical Therapist (PT) Hours]:[PT Aide Hours]])/Table2[[#This Row],[MDS Census]]</f>
        <v>0.56662817551963029</v>
      </c>
      <c r="AA41" s="3">
        <v>0</v>
      </c>
      <c r="AB41" s="3">
        <v>0</v>
      </c>
      <c r="AC41" s="3">
        <v>0</v>
      </c>
      <c r="AD41" s="3">
        <v>0</v>
      </c>
      <c r="AE41" s="3">
        <v>0</v>
      </c>
      <c r="AF41" s="3">
        <v>0</v>
      </c>
      <c r="AG41" s="3">
        <v>0</v>
      </c>
      <c r="AH41" s="1" t="s">
        <v>39</v>
      </c>
      <c r="AI41" s="17">
        <v>4</v>
      </c>
      <c r="AJ41" s="1"/>
    </row>
    <row r="42" spans="1:36" x14ac:dyDescent="0.2">
      <c r="A42" s="1" t="s">
        <v>273</v>
      </c>
      <c r="B42" s="1" t="s">
        <v>317</v>
      </c>
      <c r="C42" s="1" t="s">
        <v>613</v>
      </c>
      <c r="D42" s="1" t="s">
        <v>699</v>
      </c>
      <c r="E42" s="3">
        <v>152.1</v>
      </c>
      <c r="F42" s="3">
        <v>4.9777777777777779</v>
      </c>
      <c r="G42" s="3">
        <v>0.35888888888888887</v>
      </c>
      <c r="H42" s="3">
        <v>1.3044444444444447</v>
      </c>
      <c r="I42" s="3">
        <v>2.0377777777777784</v>
      </c>
      <c r="J42" s="3">
        <v>0</v>
      </c>
      <c r="K42" s="3">
        <v>0</v>
      </c>
      <c r="L42" s="3">
        <v>5.9429999999999996</v>
      </c>
      <c r="M42" s="3">
        <v>5.4442222222222219</v>
      </c>
      <c r="N42" s="3">
        <v>0</v>
      </c>
      <c r="O42" s="3">
        <f>SUM(Table2[[#This Row],[Qualified Social Work Staff Hours]:[Other Social Work Staff Hours]])/Table2[[#This Row],[MDS Census]]</f>
        <v>3.579370297319015E-2</v>
      </c>
      <c r="P42" s="3">
        <v>11.367222222222221</v>
      </c>
      <c r="Q42" s="3">
        <v>0</v>
      </c>
      <c r="R42" s="3">
        <f>SUM(Table2[[#This Row],[Qualified Activities Professional Hours]:[Other Activities Professional Hours]])/Table2[[#This Row],[MDS Census]]</f>
        <v>7.4735188837752931E-2</v>
      </c>
      <c r="S42" s="3">
        <v>23.224444444444444</v>
      </c>
      <c r="T42" s="3">
        <v>1.6166666666666669</v>
      </c>
      <c r="U42" s="3">
        <v>0</v>
      </c>
      <c r="V42" s="3">
        <f>SUM(Table2[[#This Row],[Occupational Therapist Hours]:[OT Aide Hours]])/Table2[[#This Row],[MDS Census]]</f>
        <v>0.16332091460296588</v>
      </c>
      <c r="W42" s="3">
        <v>12.086222222222222</v>
      </c>
      <c r="X42" s="3">
        <v>19.866999999999994</v>
      </c>
      <c r="Y42" s="3">
        <v>0</v>
      </c>
      <c r="Z42" s="3">
        <f>SUM(Table2[[#This Row],[Physical Therapist (PT) Hours]:[PT Aide Hours]])/Table2[[#This Row],[MDS Census]]</f>
        <v>0.21008035649061288</v>
      </c>
      <c r="AA42" s="3">
        <v>0</v>
      </c>
      <c r="AB42" s="3">
        <v>0</v>
      </c>
      <c r="AC42" s="3">
        <v>0</v>
      </c>
      <c r="AD42" s="3">
        <v>0</v>
      </c>
      <c r="AE42" s="3">
        <v>0</v>
      </c>
      <c r="AF42" s="3">
        <v>0</v>
      </c>
      <c r="AG42" s="3">
        <v>0</v>
      </c>
      <c r="AH42" s="1" t="s">
        <v>40</v>
      </c>
      <c r="AI42" s="17">
        <v>4</v>
      </c>
      <c r="AJ42" s="1"/>
    </row>
    <row r="43" spans="1:36" x14ac:dyDescent="0.2">
      <c r="A43" s="1" t="s">
        <v>273</v>
      </c>
      <c r="B43" s="1" t="s">
        <v>318</v>
      </c>
      <c r="C43" s="1" t="s">
        <v>563</v>
      </c>
      <c r="D43" s="1" t="s">
        <v>694</v>
      </c>
      <c r="E43" s="3">
        <v>53.455555555555556</v>
      </c>
      <c r="F43" s="3">
        <v>5.6888888888888891</v>
      </c>
      <c r="G43" s="3">
        <v>3.3333333333333333E-2</v>
      </c>
      <c r="H43" s="3">
        <v>0.4</v>
      </c>
      <c r="I43" s="3">
        <v>1.1972222222222222</v>
      </c>
      <c r="J43" s="3">
        <v>0</v>
      </c>
      <c r="K43" s="3">
        <v>0</v>
      </c>
      <c r="L43" s="3">
        <v>0.1651111111111111</v>
      </c>
      <c r="M43" s="3">
        <v>5.0666666666666664</v>
      </c>
      <c r="N43" s="3">
        <v>0</v>
      </c>
      <c r="O43" s="3">
        <f>SUM(Table2[[#This Row],[Qualified Social Work Staff Hours]:[Other Social Work Staff Hours]])/Table2[[#This Row],[MDS Census]]</f>
        <v>9.4782789440864684E-2</v>
      </c>
      <c r="P43" s="3">
        <v>0</v>
      </c>
      <c r="Q43" s="3">
        <v>11.993666666666668</v>
      </c>
      <c r="R43" s="3">
        <f>SUM(Table2[[#This Row],[Qualified Activities Professional Hours]:[Other Activities Professional Hours]])/Table2[[#This Row],[MDS Census]]</f>
        <v>0.22436707545208898</v>
      </c>
      <c r="S43" s="3">
        <v>2.9102222222222225</v>
      </c>
      <c r="T43" s="3">
        <v>7.0411111111111113</v>
      </c>
      <c r="U43" s="3">
        <v>0</v>
      </c>
      <c r="V43" s="3">
        <f>SUM(Table2[[#This Row],[Occupational Therapist Hours]:[OT Aide Hours]])/Table2[[#This Row],[MDS Census]]</f>
        <v>0.18616088131365621</v>
      </c>
      <c r="W43" s="3">
        <v>2.5981111111111117</v>
      </c>
      <c r="X43" s="3">
        <v>2.1906666666666674</v>
      </c>
      <c r="Y43" s="3">
        <v>0</v>
      </c>
      <c r="Z43" s="3">
        <f>SUM(Table2[[#This Row],[Physical Therapist (PT) Hours]:[PT Aide Hours]])/Table2[[#This Row],[MDS Census]]</f>
        <v>8.9584286011224312E-2</v>
      </c>
      <c r="AA43" s="3">
        <v>4.4444444444444446E-2</v>
      </c>
      <c r="AB43" s="3">
        <v>0</v>
      </c>
      <c r="AC43" s="3">
        <v>0</v>
      </c>
      <c r="AD43" s="3">
        <v>0</v>
      </c>
      <c r="AE43" s="3">
        <v>0</v>
      </c>
      <c r="AF43" s="3">
        <v>0</v>
      </c>
      <c r="AG43" s="3">
        <v>0</v>
      </c>
      <c r="AH43" s="1" t="s">
        <v>41</v>
      </c>
      <c r="AI43" s="17">
        <v>4</v>
      </c>
      <c r="AJ43" s="1"/>
    </row>
    <row r="44" spans="1:36" x14ac:dyDescent="0.2">
      <c r="A44" s="1" t="s">
        <v>273</v>
      </c>
      <c r="B44" s="1" t="s">
        <v>319</v>
      </c>
      <c r="C44" s="1" t="s">
        <v>563</v>
      </c>
      <c r="D44" s="1" t="s">
        <v>694</v>
      </c>
      <c r="E44" s="3">
        <v>84.75555555555556</v>
      </c>
      <c r="F44" s="3">
        <v>5.4222222222222225</v>
      </c>
      <c r="G44" s="3">
        <v>0.26666666666666666</v>
      </c>
      <c r="H44" s="3">
        <v>0.38555555555555548</v>
      </c>
      <c r="I44" s="3">
        <v>2.2222222222222223</v>
      </c>
      <c r="J44" s="3">
        <v>0</v>
      </c>
      <c r="K44" s="3">
        <v>0</v>
      </c>
      <c r="L44" s="3">
        <v>0.63044444444444436</v>
      </c>
      <c r="M44" s="3">
        <v>8.6222222222222218</v>
      </c>
      <c r="N44" s="3">
        <v>0</v>
      </c>
      <c r="O44" s="3">
        <f>SUM(Table2[[#This Row],[Qualified Social Work Staff Hours]:[Other Social Work Staff Hours]])/Table2[[#This Row],[MDS Census]]</f>
        <v>0.10173046670162558</v>
      </c>
      <c r="P44" s="3">
        <v>0</v>
      </c>
      <c r="Q44" s="3">
        <v>0.69444444444444442</v>
      </c>
      <c r="R44" s="3">
        <f>SUM(Table2[[#This Row],[Qualified Activities Professional Hours]:[Other Activities Professional Hours]])/Table2[[#This Row],[MDS Census]]</f>
        <v>8.1934976402726796E-3</v>
      </c>
      <c r="S44" s="3">
        <v>5.6191111111111098</v>
      </c>
      <c r="T44" s="3">
        <v>11.084555555555557</v>
      </c>
      <c r="U44" s="3">
        <v>0</v>
      </c>
      <c r="V44" s="3">
        <f>SUM(Table2[[#This Row],[Occupational Therapist Hours]:[OT Aide Hours]])/Table2[[#This Row],[MDS Census]]</f>
        <v>0.19708049292081803</v>
      </c>
      <c r="W44" s="3">
        <v>7.1890000000000009</v>
      </c>
      <c r="X44" s="3">
        <v>6.0911111111111103</v>
      </c>
      <c r="Y44" s="3">
        <v>0</v>
      </c>
      <c r="Z44" s="3">
        <f>SUM(Table2[[#This Row],[Physical Therapist (PT) Hours]:[PT Aide Hours]])/Table2[[#This Row],[MDS Census]]</f>
        <v>0.15668720503408495</v>
      </c>
      <c r="AA44" s="3">
        <v>0</v>
      </c>
      <c r="AB44" s="3">
        <v>0</v>
      </c>
      <c r="AC44" s="3">
        <v>0</v>
      </c>
      <c r="AD44" s="3">
        <v>0</v>
      </c>
      <c r="AE44" s="3">
        <v>0</v>
      </c>
      <c r="AF44" s="3">
        <v>0</v>
      </c>
      <c r="AG44" s="3">
        <v>0</v>
      </c>
      <c r="AH44" s="1" t="s">
        <v>42</v>
      </c>
      <c r="AI44" s="17">
        <v>4</v>
      </c>
      <c r="AJ44" s="1"/>
    </row>
    <row r="45" spans="1:36" x14ac:dyDescent="0.2">
      <c r="A45" s="1" t="s">
        <v>273</v>
      </c>
      <c r="B45" s="1" t="s">
        <v>320</v>
      </c>
      <c r="C45" s="1" t="s">
        <v>563</v>
      </c>
      <c r="D45" s="1" t="s">
        <v>694</v>
      </c>
      <c r="E45" s="3">
        <v>98</v>
      </c>
      <c r="F45" s="3">
        <v>7.6444444444444448</v>
      </c>
      <c r="G45" s="3">
        <v>0.53333333333333333</v>
      </c>
      <c r="H45" s="3">
        <v>0</v>
      </c>
      <c r="I45" s="3">
        <v>1.8333333333333333</v>
      </c>
      <c r="J45" s="3">
        <v>0</v>
      </c>
      <c r="K45" s="3">
        <v>0</v>
      </c>
      <c r="L45" s="3">
        <v>1.1502222222222223</v>
      </c>
      <c r="M45" s="3">
        <v>5.1555555555555559</v>
      </c>
      <c r="N45" s="3">
        <v>23.077777777777779</v>
      </c>
      <c r="O45" s="3">
        <f>SUM(Table2[[#This Row],[Qualified Social Work Staff Hours]:[Other Social Work Staff Hours]])/Table2[[#This Row],[MDS Census]]</f>
        <v>0.28809523809523813</v>
      </c>
      <c r="P45" s="3">
        <v>5.333333333333333</v>
      </c>
      <c r="Q45" s="3">
        <v>20.422222222222221</v>
      </c>
      <c r="R45" s="3">
        <f>SUM(Table2[[#This Row],[Qualified Activities Professional Hours]:[Other Activities Professional Hours]])/Table2[[#This Row],[MDS Census]]</f>
        <v>0.26281179138321992</v>
      </c>
      <c r="S45" s="3">
        <v>13.212444444444445</v>
      </c>
      <c r="T45" s="3">
        <v>5.549777777777777</v>
      </c>
      <c r="U45" s="3">
        <v>0</v>
      </c>
      <c r="V45" s="3">
        <f>SUM(Table2[[#This Row],[Occupational Therapist Hours]:[OT Aide Hours]])/Table2[[#This Row],[MDS Census]]</f>
        <v>0.19145124716553286</v>
      </c>
      <c r="W45" s="3">
        <v>8.7033333333333349</v>
      </c>
      <c r="X45" s="3">
        <v>17.876888888888892</v>
      </c>
      <c r="Y45" s="3">
        <v>1.7302222222222221</v>
      </c>
      <c r="Z45" s="3">
        <f>SUM(Table2[[#This Row],[Physical Therapist (PT) Hours]:[PT Aide Hours]])/Table2[[#This Row],[MDS Census]]</f>
        <v>0.28888208616780048</v>
      </c>
      <c r="AA45" s="3">
        <v>0</v>
      </c>
      <c r="AB45" s="3">
        <v>0</v>
      </c>
      <c r="AC45" s="3">
        <v>0</v>
      </c>
      <c r="AD45" s="3">
        <v>0</v>
      </c>
      <c r="AE45" s="3">
        <v>0</v>
      </c>
      <c r="AF45" s="3">
        <v>0</v>
      </c>
      <c r="AG45" s="3">
        <v>0</v>
      </c>
      <c r="AH45" s="1" t="s">
        <v>43</v>
      </c>
      <c r="AI45" s="17">
        <v>4</v>
      </c>
      <c r="AJ45" s="1"/>
    </row>
    <row r="46" spans="1:36" x14ac:dyDescent="0.2">
      <c r="A46" s="1" t="s">
        <v>273</v>
      </c>
      <c r="B46" s="1" t="s">
        <v>321</v>
      </c>
      <c r="C46" s="1" t="s">
        <v>566</v>
      </c>
      <c r="D46" s="1" t="s">
        <v>743</v>
      </c>
      <c r="E46" s="3">
        <v>60.444444444444443</v>
      </c>
      <c r="F46" s="3">
        <v>5.6275555555555563</v>
      </c>
      <c r="G46" s="3">
        <v>0.4</v>
      </c>
      <c r="H46" s="3">
        <v>0.2722222222222222</v>
      </c>
      <c r="I46" s="3">
        <v>1.2055555555555555</v>
      </c>
      <c r="J46" s="3">
        <v>0</v>
      </c>
      <c r="K46" s="3">
        <v>0</v>
      </c>
      <c r="L46" s="3">
        <v>3.9178888888888901</v>
      </c>
      <c r="M46" s="3">
        <v>5.572000000000001</v>
      </c>
      <c r="N46" s="3">
        <v>0</v>
      </c>
      <c r="O46" s="3">
        <f>SUM(Table2[[#This Row],[Qualified Social Work Staff Hours]:[Other Social Work Staff Hours]])/Table2[[#This Row],[MDS Census]]</f>
        <v>9.2183823529411776E-2</v>
      </c>
      <c r="P46" s="3">
        <v>4.5010000000000012</v>
      </c>
      <c r="Q46" s="3">
        <v>0</v>
      </c>
      <c r="R46" s="3">
        <f>SUM(Table2[[#This Row],[Qualified Activities Professional Hours]:[Other Activities Professional Hours]])/Table2[[#This Row],[MDS Census]]</f>
        <v>7.4465073529411785E-2</v>
      </c>
      <c r="S46" s="3">
        <v>5.4418888888888892</v>
      </c>
      <c r="T46" s="3">
        <v>3.0195555555555562</v>
      </c>
      <c r="U46" s="3">
        <v>0</v>
      </c>
      <c r="V46" s="3">
        <f>SUM(Table2[[#This Row],[Occupational Therapist Hours]:[OT Aide Hours]])/Table2[[#This Row],[MDS Census]]</f>
        <v>0.13998713235294119</v>
      </c>
      <c r="W46" s="3">
        <v>7.2761111111111116</v>
      </c>
      <c r="X46" s="3">
        <v>3.6647777777777777</v>
      </c>
      <c r="Y46" s="3">
        <v>0</v>
      </c>
      <c r="Z46" s="3">
        <f>SUM(Table2[[#This Row],[Physical Therapist (PT) Hours]:[PT Aide Hours]])/Table2[[#This Row],[MDS Census]]</f>
        <v>0.18100735294117648</v>
      </c>
      <c r="AA46" s="3">
        <v>0</v>
      </c>
      <c r="AB46" s="3">
        <v>0</v>
      </c>
      <c r="AC46" s="3">
        <v>0</v>
      </c>
      <c r="AD46" s="3">
        <v>0</v>
      </c>
      <c r="AE46" s="3">
        <v>0</v>
      </c>
      <c r="AF46" s="3">
        <v>0</v>
      </c>
      <c r="AG46" s="3">
        <v>0</v>
      </c>
      <c r="AH46" s="1" t="s">
        <v>44</v>
      </c>
      <c r="AI46" s="17">
        <v>4</v>
      </c>
      <c r="AJ46" s="1"/>
    </row>
    <row r="47" spans="1:36" x14ac:dyDescent="0.2">
      <c r="A47" s="1" t="s">
        <v>273</v>
      </c>
      <c r="B47" s="1" t="s">
        <v>322</v>
      </c>
      <c r="C47" s="1" t="s">
        <v>614</v>
      </c>
      <c r="D47" s="1" t="s">
        <v>767</v>
      </c>
      <c r="E47" s="3">
        <v>61.81111111111111</v>
      </c>
      <c r="F47" s="3">
        <v>5.6888888888888891</v>
      </c>
      <c r="G47" s="3">
        <v>0</v>
      </c>
      <c r="H47" s="3">
        <v>0.82222222222222219</v>
      </c>
      <c r="I47" s="3">
        <v>1.4888888888888889</v>
      </c>
      <c r="J47" s="3">
        <v>0</v>
      </c>
      <c r="K47" s="3">
        <v>0</v>
      </c>
      <c r="L47" s="3">
        <v>6.0873333333333335</v>
      </c>
      <c r="M47" s="3">
        <v>5.3102222222222233</v>
      </c>
      <c r="N47" s="3">
        <v>0</v>
      </c>
      <c r="O47" s="3">
        <f>SUM(Table2[[#This Row],[Qualified Social Work Staff Hours]:[Other Social Work Staff Hours]])/Table2[[#This Row],[MDS Census]]</f>
        <v>8.5910479956857827E-2</v>
      </c>
      <c r="P47" s="3">
        <v>5.0735555555555543</v>
      </c>
      <c r="Q47" s="3">
        <v>5.1753333333333327</v>
      </c>
      <c r="R47" s="3">
        <f>SUM(Table2[[#This Row],[Qualified Activities Professional Hours]:[Other Activities Professional Hours]])/Table2[[#This Row],[MDS Census]]</f>
        <v>0.1658098148481035</v>
      </c>
      <c r="S47" s="3">
        <v>3.163555555555555</v>
      </c>
      <c r="T47" s="3">
        <v>15.861111111111114</v>
      </c>
      <c r="U47" s="3">
        <v>0</v>
      </c>
      <c r="V47" s="3">
        <f>SUM(Table2[[#This Row],[Occupational Therapist Hours]:[OT Aide Hours]])/Table2[[#This Row],[MDS Census]]</f>
        <v>0.30778716519863386</v>
      </c>
      <c r="W47" s="3">
        <v>3.436666666666667</v>
      </c>
      <c r="X47" s="3">
        <v>10.682222222222222</v>
      </c>
      <c r="Y47" s="3">
        <v>0</v>
      </c>
      <c r="Z47" s="3">
        <f>SUM(Table2[[#This Row],[Physical Therapist (PT) Hours]:[PT Aide Hours]])/Table2[[#This Row],[MDS Census]]</f>
        <v>0.22841991731080355</v>
      </c>
      <c r="AA47" s="3">
        <v>0</v>
      </c>
      <c r="AB47" s="3">
        <v>0</v>
      </c>
      <c r="AC47" s="3">
        <v>0</v>
      </c>
      <c r="AD47" s="3">
        <v>0</v>
      </c>
      <c r="AE47" s="3">
        <v>0</v>
      </c>
      <c r="AF47" s="3">
        <v>0</v>
      </c>
      <c r="AG47" s="3">
        <v>0</v>
      </c>
      <c r="AH47" s="1" t="s">
        <v>45</v>
      </c>
      <c r="AI47" s="17">
        <v>4</v>
      </c>
      <c r="AJ47" s="1"/>
    </row>
    <row r="48" spans="1:36" x14ac:dyDescent="0.2">
      <c r="A48" s="1" t="s">
        <v>273</v>
      </c>
      <c r="B48" s="1" t="s">
        <v>323</v>
      </c>
      <c r="C48" s="1" t="s">
        <v>602</v>
      </c>
      <c r="D48" s="1" t="s">
        <v>706</v>
      </c>
      <c r="E48" s="3">
        <v>117.35555555555555</v>
      </c>
      <c r="F48" s="3">
        <v>0</v>
      </c>
      <c r="G48" s="3">
        <v>0</v>
      </c>
      <c r="H48" s="3">
        <v>0</v>
      </c>
      <c r="I48" s="3">
        <v>0</v>
      </c>
      <c r="J48" s="3">
        <v>0</v>
      </c>
      <c r="K48" s="3">
        <v>0</v>
      </c>
      <c r="L48" s="3">
        <v>0</v>
      </c>
      <c r="M48" s="3">
        <v>4.0091111111111104</v>
      </c>
      <c r="N48" s="3">
        <v>6.7670000000000012</v>
      </c>
      <c r="O48" s="3">
        <f>SUM(Table2[[#This Row],[Qualified Social Work Staff Hours]:[Other Social Work Staff Hours]])/Table2[[#This Row],[MDS Census]]</f>
        <v>9.182446506343496E-2</v>
      </c>
      <c r="P48" s="3">
        <v>6.0298888888888884</v>
      </c>
      <c r="Q48" s="3">
        <v>5.2150000000000016</v>
      </c>
      <c r="R48" s="3">
        <f>SUM(Table2[[#This Row],[Qualified Activities Professional Hours]:[Other Activities Professional Hours]])/Table2[[#This Row],[MDS Census]]</f>
        <v>9.581897367922744E-2</v>
      </c>
      <c r="S48" s="3">
        <v>0</v>
      </c>
      <c r="T48" s="3">
        <v>0</v>
      </c>
      <c r="U48" s="3">
        <v>0</v>
      </c>
      <c r="V48" s="3">
        <f>SUM(Table2[[#This Row],[Occupational Therapist Hours]:[OT Aide Hours]])/Table2[[#This Row],[MDS Census]]</f>
        <v>0</v>
      </c>
      <c r="W48" s="3">
        <v>0</v>
      </c>
      <c r="X48" s="3">
        <v>0</v>
      </c>
      <c r="Y48" s="3">
        <v>0</v>
      </c>
      <c r="Z48" s="3">
        <f>SUM(Table2[[#This Row],[Physical Therapist (PT) Hours]:[PT Aide Hours]])/Table2[[#This Row],[MDS Census]]</f>
        <v>0</v>
      </c>
      <c r="AA48" s="3">
        <v>0</v>
      </c>
      <c r="AB48" s="3">
        <v>0</v>
      </c>
      <c r="AC48" s="3">
        <v>0</v>
      </c>
      <c r="AD48" s="3">
        <v>0</v>
      </c>
      <c r="AE48" s="3">
        <v>0</v>
      </c>
      <c r="AF48" s="3">
        <v>0</v>
      </c>
      <c r="AG48" s="3">
        <v>0</v>
      </c>
      <c r="AH48" s="1" t="s">
        <v>46</v>
      </c>
      <c r="AI48" s="17">
        <v>4</v>
      </c>
      <c r="AJ48" s="1"/>
    </row>
    <row r="49" spans="1:36" x14ac:dyDescent="0.2">
      <c r="A49" s="1" t="s">
        <v>273</v>
      </c>
      <c r="B49" s="1" t="s">
        <v>324</v>
      </c>
      <c r="C49" s="1" t="s">
        <v>615</v>
      </c>
      <c r="D49" s="1" t="s">
        <v>748</v>
      </c>
      <c r="E49" s="3">
        <v>43.077777777777776</v>
      </c>
      <c r="F49" s="3">
        <v>28.875777777777788</v>
      </c>
      <c r="G49" s="3">
        <v>0.28888888888888886</v>
      </c>
      <c r="H49" s="3">
        <v>1.1111111111111112E-2</v>
      </c>
      <c r="I49" s="3">
        <v>0</v>
      </c>
      <c r="J49" s="3">
        <v>0</v>
      </c>
      <c r="K49" s="3">
        <v>0</v>
      </c>
      <c r="L49" s="3">
        <v>1.4688888888888891</v>
      </c>
      <c r="M49" s="3">
        <v>5.1195555555555563</v>
      </c>
      <c r="N49" s="3">
        <v>0</v>
      </c>
      <c r="O49" s="3">
        <f>SUM(Table2[[#This Row],[Qualified Social Work Staff Hours]:[Other Social Work Staff Hours]])/Table2[[#This Row],[MDS Census]]</f>
        <v>0.11884446737167915</v>
      </c>
      <c r="P49" s="3">
        <v>5.5149999999999988</v>
      </c>
      <c r="Q49" s="3">
        <v>11.990888888888888</v>
      </c>
      <c r="R49" s="3">
        <f>SUM(Table2[[#This Row],[Qualified Activities Professional Hours]:[Other Activities Professional Hours]])/Table2[[#This Row],[MDS Census]]</f>
        <v>0.40637864328088724</v>
      </c>
      <c r="S49" s="3">
        <v>6.2812222222222225</v>
      </c>
      <c r="T49" s="3">
        <v>1.6666666666666666E-2</v>
      </c>
      <c r="U49" s="3">
        <v>0</v>
      </c>
      <c r="V49" s="3">
        <f>SUM(Table2[[#This Row],[Occupational Therapist Hours]:[OT Aide Hours]])/Table2[[#This Row],[MDS Census]]</f>
        <v>0.14619809130771216</v>
      </c>
      <c r="W49" s="3">
        <v>2.6462222222222223</v>
      </c>
      <c r="X49" s="3">
        <v>3.7842222222222213</v>
      </c>
      <c r="Y49" s="3">
        <v>0</v>
      </c>
      <c r="Z49" s="3">
        <f>SUM(Table2[[#This Row],[Physical Therapist (PT) Hours]:[PT Aide Hours]])/Table2[[#This Row],[MDS Census]]</f>
        <v>0.14927521279339695</v>
      </c>
      <c r="AA49" s="3">
        <v>0</v>
      </c>
      <c r="AB49" s="3">
        <v>0</v>
      </c>
      <c r="AC49" s="3">
        <v>0</v>
      </c>
      <c r="AD49" s="3">
        <v>43.926666666666669</v>
      </c>
      <c r="AE49" s="3">
        <v>0</v>
      </c>
      <c r="AF49" s="3">
        <v>0</v>
      </c>
      <c r="AG49" s="3">
        <v>0</v>
      </c>
      <c r="AH49" s="1" t="s">
        <v>47</v>
      </c>
      <c r="AI49" s="17">
        <v>4</v>
      </c>
      <c r="AJ49" s="1"/>
    </row>
    <row r="50" spans="1:36" x14ac:dyDescent="0.2">
      <c r="A50" s="1" t="s">
        <v>273</v>
      </c>
      <c r="B50" s="1" t="s">
        <v>325</v>
      </c>
      <c r="C50" s="1" t="s">
        <v>582</v>
      </c>
      <c r="D50" s="1" t="s">
        <v>718</v>
      </c>
      <c r="E50" s="3">
        <v>122.12222222222222</v>
      </c>
      <c r="F50" s="3">
        <v>9.9555555555555557</v>
      </c>
      <c r="G50" s="3">
        <v>0.53333333333333333</v>
      </c>
      <c r="H50" s="3">
        <v>0.52500000000000002</v>
      </c>
      <c r="I50" s="3">
        <v>1.7388888888888889</v>
      </c>
      <c r="J50" s="3">
        <v>0</v>
      </c>
      <c r="K50" s="3">
        <v>0</v>
      </c>
      <c r="L50" s="3">
        <v>12.067666666666666</v>
      </c>
      <c r="M50" s="3">
        <v>10.569555555555556</v>
      </c>
      <c r="N50" s="3">
        <v>0</v>
      </c>
      <c r="O50" s="3">
        <f>SUM(Table2[[#This Row],[Qualified Social Work Staff Hours]:[Other Social Work Staff Hours]])/Table2[[#This Row],[MDS Census]]</f>
        <v>8.6548994631971618E-2</v>
      </c>
      <c r="P50" s="3">
        <v>5.4208888888888893</v>
      </c>
      <c r="Q50" s="3">
        <v>9.9506666666666668</v>
      </c>
      <c r="R50" s="3">
        <f>SUM(Table2[[#This Row],[Qualified Activities Professional Hours]:[Other Activities Professional Hours]])/Table2[[#This Row],[MDS Census]]</f>
        <v>0.1258702574833955</v>
      </c>
      <c r="S50" s="3">
        <v>12.634444444444441</v>
      </c>
      <c r="T50" s="3">
        <v>9.1591111111111072</v>
      </c>
      <c r="U50" s="3">
        <v>0</v>
      </c>
      <c r="V50" s="3">
        <f>SUM(Table2[[#This Row],[Occupational Therapist Hours]:[OT Aide Hours]])/Table2[[#This Row],[MDS Census]]</f>
        <v>0.1784569192976071</v>
      </c>
      <c r="W50" s="3">
        <v>11.572777777777775</v>
      </c>
      <c r="X50" s="3">
        <v>11.592333333333331</v>
      </c>
      <c r="Y50" s="3">
        <v>0</v>
      </c>
      <c r="Z50" s="3">
        <f>SUM(Table2[[#This Row],[Physical Therapist (PT) Hours]:[PT Aide Hours]])/Table2[[#This Row],[MDS Census]]</f>
        <v>0.18968792648530611</v>
      </c>
      <c r="AA50" s="3">
        <v>0</v>
      </c>
      <c r="AB50" s="3">
        <v>0</v>
      </c>
      <c r="AC50" s="3">
        <v>0</v>
      </c>
      <c r="AD50" s="3">
        <v>0</v>
      </c>
      <c r="AE50" s="3">
        <v>0</v>
      </c>
      <c r="AF50" s="3">
        <v>0</v>
      </c>
      <c r="AG50" s="3">
        <v>0</v>
      </c>
      <c r="AH50" s="1" t="s">
        <v>48</v>
      </c>
      <c r="AI50" s="17">
        <v>4</v>
      </c>
      <c r="AJ50" s="1"/>
    </row>
    <row r="51" spans="1:36" x14ac:dyDescent="0.2">
      <c r="A51" s="1" t="s">
        <v>273</v>
      </c>
      <c r="B51" s="1" t="s">
        <v>285</v>
      </c>
      <c r="C51" s="1" t="s">
        <v>603</v>
      </c>
      <c r="D51" s="1" t="s">
        <v>733</v>
      </c>
      <c r="E51" s="3">
        <v>88.011111111111106</v>
      </c>
      <c r="F51" s="3">
        <v>5.6</v>
      </c>
      <c r="G51" s="3">
        <v>2.8111111111111104</v>
      </c>
      <c r="H51" s="3">
        <v>0.40777777777777779</v>
      </c>
      <c r="I51" s="3">
        <v>4.4444444444444446</v>
      </c>
      <c r="J51" s="3">
        <v>0</v>
      </c>
      <c r="K51" s="3">
        <v>0</v>
      </c>
      <c r="L51" s="3">
        <v>4.4337777777777774</v>
      </c>
      <c r="M51" s="3">
        <v>12.48377777777778</v>
      </c>
      <c r="N51" s="3">
        <v>0</v>
      </c>
      <c r="O51" s="3">
        <f>SUM(Table2[[#This Row],[Qualified Social Work Staff Hours]:[Other Social Work Staff Hours]])/Table2[[#This Row],[MDS Census]]</f>
        <v>0.14184320161595762</v>
      </c>
      <c r="P51" s="3">
        <v>4.3555555555555552</v>
      </c>
      <c r="Q51" s="3">
        <v>0.16900000000000001</v>
      </c>
      <c r="R51" s="3">
        <f>SUM(Table2[[#This Row],[Qualified Activities Professional Hours]:[Other Activities Professional Hours]])/Table2[[#This Row],[MDS Census]]</f>
        <v>5.1408913016033321E-2</v>
      </c>
      <c r="S51" s="3">
        <v>4.3600000000000003</v>
      </c>
      <c r="T51" s="3">
        <v>8.745444444444443</v>
      </c>
      <c r="U51" s="3">
        <v>0</v>
      </c>
      <c r="V51" s="3">
        <f>SUM(Table2[[#This Row],[Occupational Therapist Hours]:[OT Aide Hours]])/Table2[[#This Row],[MDS Census]]</f>
        <v>0.14890670369902792</v>
      </c>
      <c r="W51" s="3">
        <v>4.0842222222222215</v>
      </c>
      <c r="X51" s="3">
        <v>12.682888888888879</v>
      </c>
      <c r="Y51" s="3">
        <v>3.2333333333333334</v>
      </c>
      <c r="Z51" s="3">
        <f>SUM(Table2[[#This Row],[Physical Therapist (PT) Hours]:[PT Aide Hours]])/Table2[[#This Row],[MDS Census]]</f>
        <v>0.22724908471152622</v>
      </c>
      <c r="AA51" s="3">
        <v>0.2722222222222222</v>
      </c>
      <c r="AB51" s="3">
        <v>0</v>
      </c>
      <c r="AC51" s="3">
        <v>0</v>
      </c>
      <c r="AD51" s="3">
        <v>0</v>
      </c>
      <c r="AE51" s="3">
        <v>0</v>
      </c>
      <c r="AF51" s="3">
        <v>0</v>
      </c>
      <c r="AG51" s="3">
        <v>0</v>
      </c>
      <c r="AH51" s="1" t="s">
        <v>49</v>
      </c>
      <c r="AI51" s="17">
        <v>4</v>
      </c>
      <c r="AJ51" s="1"/>
    </row>
    <row r="52" spans="1:36" x14ac:dyDescent="0.2">
      <c r="A52" s="1" t="s">
        <v>273</v>
      </c>
      <c r="B52" s="1" t="s">
        <v>326</v>
      </c>
      <c r="C52" s="1" t="s">
        <v>594</v>
      </c>
      <c r="D52" s="1" t="s">
        <v>745</v>
      </c>
      <c r="E52" s="3">
        <v>92.13333333333334</v>
      </c>
      <c r="F52" s="3">
        <v>5.5111111111111111</v>
      </c>
      <c r="G52" s="3">
        <v>0.30222222222222223</v>
      </c>
      <c r="H52" s="3">
        <v>0.94333333333333336</v>
      </c>
      <c r="I52" s="3">
        <v>0.95222222222222208</v>
      </c>
      <c r="J52" s="3">
        <v>0</v>
      </c>
      <c r="K52" s="3">
        <v>0</v>
      </c>
      <c r="L52" s="3">
        <v>4.9462222222222216</v>
      </c>
      <c r="M52" s="3">
        <v>5.8585555555555553</v>
      </c>
      <c r="N52" s="3">
        <v>0</v>
      </c>
      <c r="O52" s="3">
        <f>SUM(Table2[[#This Row],[Qualified Social Work Staff Hours]:[Other Social Work Staff Hours]])/Table2[[#This Row],[MDS Census]]</f>
        <v>6.3587795465508912E-2</v>
      </c>
      <c r="P52" s="3">
        <v>5.3737777777777778</v>
      </c>
      <c r="Q52" s="3">
        <v>0</v>
      </c>
      <c r="R52" s="3">
        <f>SUM(Table2[[#This Row],[Qualified Activities Professional Hours]:[Other Activities Professional Hours]])/Table2[[#This Row],[MDS Census]]</f>
        <v>5.8326097443318854E-2</v>
      </c>
      <c r="S52" s="3">
        <v>8.5844444444444452</v>
      </c>
      <c r="T52" s="3">
        <v>1.9117777777777776</v>
      </c>
      <c r="U52" s="3">
        <v>0</v>
      </c>
      <c r="V52" s="3">
        <f>SUM(Table2[[#This Row],[Occupational Therapist Hours]:[OT Aide Hours]])/Table2[[#This Row],[MDS Census]]</f>
        <v>0.11392426435118186</v>
      </c>
      <c r="W52" s="3">
        <v>2.8145555555555561</v>
      </c>
      <c r="X52" s="3">
        <v>12.194333333333329</v>
      </c>
      <c r="Y52" s="3">
        <v>0</v>
      </c>
      <c r="Z52" s="3">
        <f>SUM(Table2[[#This Row],[Physical Therapist (PT) Hours]:[PT Aide Hours]])/Table2[[#This Row],[MDS Census]]</f>
        <v>0.16290400385914128</v>
      </c>
      <c r="AA52" s="3">
        <v>0</v>
      </c>
      <c r="AB52" s="3">
        <v>0</v>
      </c>
      <c r="AC52" s="3">
        <v>0</v>
      </c>
      <c r="AD52" s="3">
        <v>0</v>
      </c>
      <c r="AE52" s="3">
        <v>0</v>
      </c>
      <c r="AF52" s="3">
        <v>0</v>
      </c>
      <c r="AG52" s="3">
        <v>0</v>
      </c>
      <c r="AH52" s="1" t="s">
        <v>50</v>
      </c>
      <c r="AI52" s="17">
        <v>4</v>
      </c>
      <c r="AJ52" s="1"/>
    </row>
    <row r="53" spans="1:36" x14ac:dyDescent="0.2">
      <c r="A53" s="1" t="s">
        <v>273</v>
      </c>
      <c r="B53" s="1" t="s">
        <v>327</v>
      </c>
      <c r="C53" s="1" t="s">
        <v>616</v>
      </c>
      <c r="D53" s="1" t="s">
        <v>768</v>
      </c>
      <c r="E53" s="3">
        <v>63.43333333333333</v>
      </c>
      <c r="F53" s="3">
        <v>5.2249999999999996</v>
      </c>
      <c r="G53" s="3">
        <v>0</v>
      </c>
      <c r="H53" s="3">
        <v>0</v>
      </c>
      <c r="I53" s="3">
        <v>0</v>
      </c>
      <c r="J53" s="3">
        <v>0</v>
      </c>
      <c r="K53" s="3">
        <v>0</v>
      </c>
      <c r="L53" s="3">
        <v>3.5978888888888885</v>
      </c>
      <c r="M53" s="3">
        <v>0</v>
      </c>
      <c r="N53" s="3">
        <v>4.6203333333333338</v>
      </c>
      <c r="O53" s="3">
        <f>SUM(Table2[[#This Row],[Qualified Social Work Staff Hours]:[Other Social Work Staff Hours]])/Table2[[#This Row],[MDS Census]]</f>
        <v>7.283762480294273E-2</v>
      </c>
      <c r="P53" s="3">
        <v>6.1361111111111111</v>
      </c>
      <c r="Q53" s="3">
        <v>4.3888888888888893</v>
      </c>
      <c r="R53" s="3">
        <f>SUM(Table2[[#This Row],[Qualified Activities Professional Hours]:[Other Activities Professional Hours]])/Table2[[#This Row],[MDS Census]]</f>
        <v>0.16592222806095641</v>
      </c>
      <c r="S53" s="3">
        <v>4.8082222222222226</v>
      </c>
      <c r="T53" s="3">
        <v>4.1736666666666649</v>
      </c>
      <c r="U53" s="3">
        <v>0</v>
      </c>
      <c r="V53" s="3">
        <f>SUM(Table2[[#This Row],[Occupational Therapist Hours]:[OT Aide Hours]])/Table2[[#This Row],[MDS Census]]</f>
        <v>0.1415957260465931</v>
      </c>
      <c r="W53" s="3">
        <v>2.5915555555555545</v>
      </c>
      <c r="X53" s="3">
        <v>6.0205555555555561</v>
      </c>
      <c r="Y53" s="3">
        <v>0</v>
      </c>
      <c r="Z53" s="3">
        <f>SUM(Table2[[#This Row],[Physical Therapist (PT) Hours]:[PT Aide Hours]])/Table2[[#This Row],[MDS Census]]</f>
        <v>0.13576633385881939</v>
      </c>
      <c r="AA53" s="3">
        <v>0</v>
      </c>
      <c r="AB53" s="3">
        <v>0</v>
      </c>
      <c r="AC53" s="3">
        <v>0</v>
      </c>
      <c r="AD53" s="3">
        <v>0</v>
      </c>
      <c r="AE53" s="3">
        <v>0</v>
      </c>
      <c r="AF53" s="3">
        <v>0</v>
      </c>
      <c r="AG53" s="3">
        <v>0</v>
      </c>
      <c r="AH53" s="1" t="s">
        <v>51</v>
      </c>
      <c r="AI53" s="17">
        <v>4</v>
      </c>
      <c r="AJ53" s="1"/>
    </row>
    <row r="54" spans="1:36" x14ac:dyDescent="0.2">
      <c r="A54" s="1" t="s">
        <v>273</v>
      </c>
      <c r="B54" s="1" t="s">
        <v>328</v>
      </c>
      <c r="C54" s="1" t="s">
        <v>617</v>
      </c>
      <c r="D54" s="1" t="s">
        <v>769</v>
      </c>
      <c r="E54" s="3">
        <v>76.833333333333329</v>
      </c>
      <c r="F54" s="3">
        <v>1.8777777777777778</v>
      </c>
      <c r="G54" s="3">
        <v>0.21</v>
      </c>
      <c r="H54" s="3">
        <v>0.48777777777777787</v>
      </c>
      <c r="I54" s="3">
        <v>0.46333333333333337</v>
      </c>
      <c r="J54" s="3">
        <v>0</v>
      </c>
      <c r="K54" s="3">
        <v>0</v>
      </c>
      <c r="L54" s="3">
        <v>3.77</v>
      </c>
      <c r="M54" s="3">
        <v>0</v>
      </c>
      <c r="N54" s="3">
        <v>0</v>
      </c>
      <c r="O54" s="3">
        <f>SUM(Table2[[#This Row],[Qualified Social Work Staff Hours]:[Other Social Work Staff Hours]])/Table2[[#This Row],[MDS Census]]</f>
        <v>0</v>
      </c>
      <c r="P54" s="3">
        <v>5.9303333333333326</v>
      </c>
      <c r="Q54" s="3">
        <v>5.458111111111112</v>
      </c>
      <c r="R54" s="3">
        <f>SUM(Table2[[#This Row],[Qualified Activities Professional Hours]:[Other Activities Professional Hours]])/Table2[[#This Row],[MDS Census]]</f>
        <v>0.14822270426608825</v>
      </c>
      <c r="S54" s="3">
        <v>10.825444444444445</v>
      </c>
      <c r="T54" s="3">
        <v>0</v>
      </c>
      <c r="U54" s="3">
        <v>0</v>
      </c>
      <c r="V54" s="3">
        <f>SUM(Table2[[#This Row],[Occupational Therapist Hours]:[OT Aide Hours]])/Table2[[#This Row],[MDS Census]]</f>
        <v>0.1408951554591468</v>
      </c>
      <c r="W54" s="3">
        <v>4.8313333333333333</v>
      </c>
      <c r="X54" s="3">
        <v>5.5333333333333332</v>
      </c>
      <c r="Y54" s="3">
        <v>0</v>
      </c>
      <c r="Z54" s="3">
        <f>SUM(Table2[[#This Row],[Physical Therapist (PT) Hours]:[PT Aide Hours]])/Table2[[#This Row],[MDS Census]]</f>
        <v>0.13489804772234273</v>
      </c>
      <c r="AA54" s="3">
        <v>0</v>
      </c>
      <c r="AB54" s="3">
        <v>0</v>
      </c>
      <c r="AC54" s="3">
        <v>0</v>
      </c>
      <c r="AD54" s="3">
        <v>0</v>
      </c>
      <c r="AE54" s="3">
        <v>0</v>
      </c>
      <c r="AF54" s="3">
        <v>0</v>
      </c>
      <c r="AG54" s="3">
        <v>0</v>
      </c>
      <c r="AH54" s="1" t="s">
        <v>52</v>
      </c>
      <c r="AI54" s="17">
        <v>4</v>
      </c>
      <c r="AJ54" s="1"/>
    </row>
    <row r="55" spans="1:36" x14ac:dyDescent="0.2">
      <c r="A55" s="1" t="s">
        <v>273</v>
      </c>
      <c r="B55" s="1" t="s">
        <v>329</v>
      </c>
      <c r="C55" s="1" t="s">
        <v>618</v>
      </c>
      <c r="D55" s="1" t="s">
        <v>726</v>
      </c>
      <c r="E55" s="3">
        <v>82.36666666666666</v>
      </c>
      <c r="F55" s="3">
        <v>5.6888888888888891</v>
      </c>
      <c r="G55" s="3">
        <v>0.33333333333333331</v>
      </c>
      <c r="H55" s="3">
        <v>0.36666666666666664</v>
      </c>
      <c r="I55" s="3">
        <v>1.3222222222222222</v>
      </c>
      <c r="J55" s="3">
        <v>0</v>
      </c>
      <c r="K55" s="3">
        <v>0</v>
      </c>
      <c r="L55" s="3">
        <v>4.8868888888888886</v>
      </c>
      <c r="M55" s="3">
        <v>5.7228888888888898</v>
      </c>
      <c r="N55" s="3">
        <v>0</v>
      </c>
      <c r="O55" s="3">
        <f>SUM(Table2[[#This Row],[Qualified Social Work Staff Hours]:[Other Social Work Staff Hours]])/Table2[[#This Row],[MDS Census]]</f>
        <v>6.9480642115203037E-2</v>
      </c>
      <c r="P55" s="3">
        <v>7.0186666666666673</v>
      </c>
      <c r="Q55" s="3">
        <v>4.1605555555555558</v>
      </c>
      <c r="R55" s="3">
        <f>SUM(Table2[[#This Row],[Qualified Activities Professional Hours]:[Other Activities Professional Hours]])/Table2[[#This Row],[MDS Census]]</f>
        <v>0.13572507756643734</v>
      </c>
      <c r="S55" s="3">
        <v>9.8669999999999973</v>
      </c>
      <c r="T55" s="3">
        <v>8.9352222222222206</v>
      </c>
      <c r="U55" s="3">
        <v>0</v>
      </c>
      <c r="V55" s="3">
        <f>SUM(Table2[[#This Row],[Occupational Therapist Hours]:[OT Aide Hours]])/Table2[[#This Row],[MDS Census]]</f>
        <v>0.22827465263725885</v>
      </c>
      <c r="W55" s="3">
        <v>5.2444444444444445</v>
      </c>
      <c r="X55" s="3">
        <v>15.948999999999996</v>
      </c>
      <c r="Y55" s="3">
        <v>0</v>
      </c>
      <c r="Z55" s="3">
        <f>SUM(Table2[[#This Row],[Physical Therapist (PT) Hours]:[PT Aide Hours]])/Table2[[#This Row],[MDS Census]]</f>
        <v>0.25730608390665044</v>
      </c>
      <c r="AA55" s="3">
        <v>0</v>
      </c>
      <c r="AB55" s="3">
        <v>0</v>
      </c>
      <c r="AC55" s="3">
        <v>0</v>
      </c>
      <c r="AD55" s="3">
        <v>0</v>
      </c>
      <c r="AE55" s="3">
        <v>0</v>
      </c>
      <c r="AF55" s="3">
        <v>11.540000000000001</v>
      </c>
      <c r="AG55" s="3">
        <v>0</v>
      </c>
      <c r="AH55" s="1" t="s">
        <v>53</v>
      </c>
      <c r="AI55" s="17">
        <v>4</v>
      </c>
      <c r="AJ55" s="1"/>
    </row>
    <row r="56" spans="1:36" x14ac:dyDescent="0.2">
      <c r="A56" s="1" t="s">
        <v>273</v>
      </c>
      <c r="B56" s="1" t="s">
        <v>330</v>
      </c>
      <c r="C56" s="1" t="s">
        <v>619</v>
      </c>
      <c r="D56" s="1" t="s">
        <v>717</v>
      </c>
      <c r="E56" s="3">
        <v>98.588888888888889</v>
      </c>
      <c r="F56" s="3">
        <v>6.4222222222222225</v>
      </c>
      <c r="G56" s="3">
        <v>5.5555555555555552E-2</v>
      </c>
      <c r="H56" s="3">
        <v>0.92777777777777781</v>
      </c>
      <c r="I56" s="3">
        <v>0.97777777777777775</v>
      </c>
      <c r="J56" s="3">
        <v>0</v>
      </c>
      <c r="K56" s="3">
        <v>0</v>
      </c>
      <c r="L56" s="3">
        <v>14.409555555555555</v>
      </c>
      <c r="M56" s="3">
        <v>6.1722222222222225</v>
      </c>
      <c r="N56" s="3">
        <v>0</v>
      </c>
      <c r="O56" s="3">
        <f>SUM(Table2[[#This Row],[Qualified Social Work Staff Hours]:[Other Social Work Staff Hours]])/Table2[[#This Row],[MDS Census]]</f>
        <v>6.2605657612983215E-2</v>
      </c>
      <c r="P56" s="3">
        <v>10.450444444444445</v>
      </c>
      <c r="Q56" s="3">
        <v>5.1805555555555554</v>
      </c>
      <c r="R56" s="3">
        <f>SUM(Table2[[#This Row],[Qualified Activities Professional Hours]:[Other Activities Professional Hours]])/Table2[[#This Row],[MDS Census]]</f>
        <v>0.15854727825988957</v>
      </c>
      <c r="S56" s="3">
        <v>6.8172222222222221</v>
      </c>
      <c r="T56" s="3">
        <v>9.666222222222224</v>
      </c>
      <c r="U56" s="3">
        <v>0</v>
      </c>
      <c r="V56" s="3">
        <f>SUM(Table2[[#This Row],[Occupational Therapist Hours]:[OT Aide Hours]])/Table2[[#This Row],[MDS Census]]</f>
        <v>0.16719373379916602</v>
      </c>
      <c r="W56" s="3">
        <v>5.6533333333333324</v>
      </c>
      <c r="X56" s="3">
        <v>21.021444444444448</v>
      </c>
      <c r="Y56" s="3">
        <v>6.0937777777777775</v>
      </c>
      <c r="Z56" s="3">
        <f>SUM(Table2[[#This Row],[Physical Therapist (PT) Hours]:[PT Aide Hours]])/Table2[[#This Row],[MDS Census]]</f>
        <v>0.33237574664713176</v>
      </c>
      <c r="AA56" s="3">
        <v>0</v>
      </c>
      <c r="AB56" s="3">
        <v>0</v>
      </c>
      <c r="AC56" s="3">
        <v>0</v>
      </c>
      <c r="AD56" s="3">
        <v>0</v>
      </c>
      <c r="AE56" s="3">
        <v>0</v>
      </c>
      <c r="AF56" s="3">
        <v>0</v>
      </c>
      <c r="AG56" s="3">
        <v>0</v>
      </c>
      <c r="AH56" s="1" t="s">
        <v>54</v>
      </c>
      <c r="AI56" s="17">
        <v>4</v>
      </c>
      <c r="AJ56" s="1"/>
    </row>
    <row r="57" spans="1:36" x14ac:dyDescent="0.2">
      <c r="A57" s="1" t="s">
        <v>273</v>
      </c>
      <c r="B57" s="1" t="s">
        <v>331</v>
      </c>
      <c r="C57" s="1" t="s">
        <v>620</v>
      </c>
      <c r="D57" s="1" t="s">
        <v>770</v>
      </c>
      <c r="E57" s="3">
        <v>82.966666666666669</v>
      </c>
      <c r="F57" s="3">
        <v>29.353000000000009</v>
      </c>
      <c r="G57" s="3">
        <v>0.31666666666666665</v>
      </c>
      <c r="H57" s="3">
        <v>0.28888888888888886</v>
      </c>
      <c r="I57" s="3">
        <v>0.75</v>
      </c>
      <c r="J57" s="3">
        <v>0</v>
      </c>
      <c r="K57" s="3">
        <v>0</v>
      </c>
      <c r="L57" s="3">
        <v>4.0671111111111102</v>
      </c>
      <c r="M57" s="3">
        <v>4.9051111111111094</v>
      </c>
      <c r="N57" s="3">
        <v>3.6603333333333334</v>
      </c>
      <c r="O57" s="3">
        <f>SUM(Table2[[#This Row],[Qualified Social Work Staff Hours]:[Other Social Work Staff Hours]])/Table2[[#This Row],[MDS Census]]</f>
        <v>0.10323958751841435</v>
      </c>
      <c r="P57" s="3">
        <v>5.3655555555555559</v>
      </c>
      <c r="Q57" s="3">
        <v>5.548111111111111</v>
      </c>
      <c r="R57" s="3">
        <f>SUM(Table2[[#This Row],[Qualified Activities Professional Hours]:[Other Activities Professional Hours]])/Table2[[#This Row],[MDS Census]]</f>
        <v>0.13154278826838089</v>
      </c>
      <c r="S57" s="3">
        <v>8.9427777777777777</v>
      </c>
      <c r="T57" s="3">
        <v>4.3115555555555556</v>
      </c>
      <c r="U57" s="3">
        <v>0</v>
      </c>
      <c r="V57" s="3">
        <f>SUM(Table2[[#This Row],[Occupational Therapist Hours]:[OT Aide Hours]])/Table2[[#This Row],[MDS Census]]</f>
        <v>0.15975492165528324</v>
      </c>
      <c r="W57" s="3">
        <v>2.3721111111111108</v>
      </c>
      <c r="X57" s="3">
        <v>9.6478888888888878</v>
      </c>
      <c r="Y57" s="3">
        <v>0</v>
      </c>
      <c r="Z57" s="3">
        <f>SUM(Table2[[#This Row],[Physical Therapist (PT) Hours]:[PT Aide Hours]])/Table2[[#This Row],[MDS Census]]</f>
        <v>0.14487746082764161</v>
      </c>
      <c r="AA57" s="3">
        <v>0</v>
      </c>
      <c r="AB57" s="3">
        <v>0</v>
      </c>
      <c r="AC57" s="3">
        <v>0</v>
      </c>
      <c r="AD57" s="3">
        <v>0</v>
      </c>
      <c r="AE57" s="3">
        <v>0</v>
      </c>
      <c r="AF57" s="3">
        <v>0</v>
      </c>
      <c r="AG57" s="3">
        <v>0</v>
      </c>
      <c r="AH57" s="1" t="s">
        <v>55</v>
      </c>
      <c r="AI57" s="17">
        <v>4</v>
      </c>
      <c r="AJ57" s="1"/>
    </row>
    <row r="58" spans="1:36" x14ac:dyDescent="0.2">
      <c r="A58" s="1" t="s">
        <v>273</v>
      </c>
      <c r="B58" s="1" t="s">
        <v>332</v>
      </c>
      <c r="C58" s="1" t="s">
        <v>577</v>
      </c>
      <c r="D58" s="1" t="s">
        <v>771</v>
      </c>
      <c r="E58" s="3">
        <v>122.4</v>
      </c>
      <c r="F58" s="3">
        <v>2.8444444444444446</v>
      </c>
      <c r="G58" s="3">
        <v>0</v>
      </c>
      <c r="H58" s="3">
        <v>3.4088888888888897</v>
      </c>
      <c r="I58" s="3">
        <v>16.552000000000007</v>
      </c>
      <c r="J58" s="3">
        <v>0</v>
      </c>
      <c r="K58" s="3">
        <v>0</v>
      </c>
      <c r="L58" s="3">
        <v>13.221444444444446</v>
      </c>
      <c r="M58" s="3">
        <v>9.2186666666666657</v>
      </c>
      <c r="N58" s="3">
        <v>0</v>
      </c>
      <c r="O58" s="3">
        <f>SUM(Table2[[#This Row],[Qualified Social Work Staff Hours]:[Other Social Work Staff Hours]])/Table2[[#This Row],[MDS Census]]</f>
        <v>7.5315904139433537E-2</v>
      </c>
      <c r="P58" s="3">
        <v>0</v>
      </c>
      <c r="Q58" s="3">
        <v>7.6198888888888883</v>
      </c>
      <c r="R58" s="3">
        <f>SUM(Table2[[#This Row],[Qualified Activities Professional Hours]:[Other Activities Professional Hours]])/Table2[[#This Row],[MDS Census]]</f>
        <v>6.225399419026869E-2</v>
      </c>
      <c r="S58" s="3">
        <v>17.066666666666666</v>
      </c>
      <c r="T58" s="3">
        <v>0</v>
      </c>
      <c r="U58" s="3">
        <v>0</v>
      </c>
      <c r="V58" s="3">
        <f>SUM(Table2[[#This Row],[Occupational Therapist Hours]:[OT Aide Hours]])/Table2[[#This Row],[MDS Census]]</f>
        <v>0.13943355119825707</v>
      </c>
      <c r="W58" s="3">
        <v>5.6888888888888891</v>
      </c>
      <c r="X58" s="3">
        <v>10.966333333333338</v>
      </c>
      <c r="Y58" s="3">
        <v>0</v>
      </c>
      <c r="Z58" s="3">
        <f>SUM(Table2[[#This Row],[Physical Therapist (PT) Hours]:[PT Aide Hours]])/Table2[[#This Row],[MDS Census]]</f>
        <v>0.13607207697893978</v>
      </c>
      <c r="AA58" s="3">
        <v>0</v>
      </c>
      <c r="AB58" s="3">
        <v>0</v>
      </c>
      <c r="AC58" s="3">
        <v>0</v>
      </c>
      <c r="AD58" s="3">
        <v>0</v>
      </c>
      <c r="AE58" s="3">
        <v>153.77611111111111</v>
      </c>
      <c r="AF58" s="3">
        <v>141.77811111111114</v>
      </c>
      <c r="AG58" s="3">
        <v>5.6888888888888891</v>
      </c>
      <c r="AH58" s="1" t="s">
        <v>56</v>
      </c>
      <c r="AI58" s="17">
        <v>4</v>
      </c>
      <c r="AJ58" s="1"/>
    </row>
    <row r="59" spans="1:36" x14ac:dyDescent="0.2">
      <c r="A59" s="1" t="s">
        <v>273</v>
      </c>
      <c r="B59" s="1" t="s">
        <v>333</v>
      </c>
      <c r="C59" s="1" t="s">
        <v>587</v>
      </c>
      <c r="D59" s="1" t="s">
        <v>697</v>
      </c>
      <c r="E59" s="3">
        <v>69.822222222222223</v>
      </c>
      <c r="F59" s="3">
        <v>5.333333333333333</v>
      </c>
      <c r="G59" s="3">
        <v>0.25555555555555554</v>
      </c>
      <c r="H59" s="3">
        <v>0.25555555555555554</v>
      </c>
      <c r="I59" s="3">
        <v>5.6</v>
      </c>
      <c r="J59" s="3">
        <v>0</v>
      </c>
      <c r="K59" s="3">
        <v>0</v>
      </c>
      <c r="L59" s="3">
        <v>10.77633333333333</v>
      </c>
      <c r="M59" s="3">
        <v>5.6</v>
      </c>
      <c r="N59" s="3">
        <v>0</v>
      </c>
      <c r="O59" s="3">
        <f>SUM(Table2[[#This Row],[Qualified Social Work Staff Hours]:[Other Social Work Staff Hours]])/Table2[[#This Row],[MDS Census]]</f>
        <v>8.0203691915977079E-2</v>
      </c>
      <c r="P59" s="3">
        <v>0</v>
      </c>
      <c r="Q59" s="3">
        <v>2.5194444444444444</v>
      </c>
      <c r="R59" s="3">
        <f>SUM(Table2[[#This Row],[Qualified Activities Professional Hours]:[Other Activities Professional Hours]])/Table2[[#This Row],[MDS Census]]</f>
        <v>3.608370464672183E-2</v>
      </c>
      <c r="S59" s="3">
        <v>5.9029999999999996</v>
      </c>
      <c r="T59" s="3">
        <v>14.099555555555556</v>
      </c>
      <c r="U59" s="3">
        <v>0</v>
      </c>
      <c r="V59" s="3">
        <f>SUM(Table2[[#This Row],[Occupational Therapist Hours]:[OT Aide Hours]])/Table2[[#This Row],[MDS Census]]</f>
        <v>0.28647835773392744</v>
      </c>
      <c r="W59" s="3">
        <v>4.5627777777777796</v>
      </c>
      <c r="X59" s="3">
        <v>10.354999999999997</v>
      </c>
      <c r="Y59" s="3">
        <v>7.7777777777777779E-2</v>
      </c>
      <c r="Z59" s="3">
        <f>SUM(Table2[[#This Row],[Physical Therapist (PT) Hours]:[PT Aide Hours]])/Table2[[#This Row],[MDS Census]]</f>
        <v>0.2147676639083386</v>
      </c>
      <c r="AA59" s="3">
        <v>0</v>
      </c>
      <c r="AB59" s="3">
        <v>0</v>
      </c>
      <c r="AC59" s="3">
        <v>0</v>
      </c>
      <c r="AD59" s="3">
        <v>0</v>
      </c>
      <c r="AE59" s="3">
        <v>0</v>
      </c>
      <c r="AF59" s="3">
        <v>0</v>
      </c>
      <c r="AG59" s="3">
        <v>0</v>
      </c>
      <c r="AH59" s="1" t="s">
        <v>57</v>
      </c>
      <c r="AI59" s="17">
        <v>4</v>
      </c>
      <c r="AJ59" s="1"/>
    </row>
    <row r="60" spans="1:36" x14ac:dyDescent="0.2">
      <c r="A60" s="1" t="s">
        <v>273</v>
      </c>
      <c r="B60" s="1" t="s">
        <v>334</v>
      </c>
      <c r="C60" s="1" t="s">
        <v>602</v>
      </c>
      <c r="D60" s="1" t="s">
        <v>706</v>
      </c>
      <c r="E60" s="3">
        <v>56.444444444444443</v>
      </c>
      <c r="F60" s="3">
        <v>5.5111111111111111</v>
      </c>
      <c r="G60" s="3">
        <v>0</v>
      </c>
      <c r="H60" s="3">
        <v>0</v>
      </c>
      <c r="I60" s="3">
        <v>5.6</v>
      </c>
      <c r="J60" s="3">
        <v>0</v>
      </c>
      <c r="K60" s="3">
        <v>0</v>
      </c>
      <c r="L60" s="3">
        <v>3.971222222222222</v>
      </c>
      <c r="M60" s="3">
        <v>10.173999999999999</v>
      </c>
      <c r="N60" s="3">
        <v>0</v>
      </c>
      <c r="O60" s="3">
        <f>SUM(Table2[[#This Row],[Qualified Social Work Staff Hours]:[Other Social Work Staff Hours]])/Table2[[#This Row],[MDS Census]]</f>
        <v>0.180248031496063</v>
      </c>
      <c r="P60" s="3">
        <v>5.4122222222222218</v>
      </c>
      <c r="Q60" s="3">
        <v>0</v>
      </c>
      <c r="R60" s="3">
        <f>SUM(Table2[[#This Row],[Qualified Activities Professional Hours]:[Other Activities Professional Hours]])/Table2[[#This Row],[MDS Census]]</f>
        <v>9.588582677165354E-2</v>
      </c>
      <c r="S60" s="3">
        <v>11.037000000000003</v>
      </c>
      <c r="T60" s="3">
        <v>1.9458888888888888</v>
      </c>
      <c r="U60" s="3">
        <v>0</v>
      </c>
      <c r="V60" s="3">
        <f>SUM(Table2[[#This Row],[Occupational Therapist Hours]:[OT Aide Hours]])/Table2[[#This Row],[MDS Census]]</f>
        <v>0.23001181102362209</v>
      </c>
      <c r="W60" s="3">
        <v>5.6713333333333358</v>
      </c>
      <c r="X60" s="3">
        <v>2.4921111111111105</v>
      </c>
      <c r="Y60" s="3">
        <v>0</v>
      </c>
      <c r="Z60" s="3">
        <f>SUM(Table2[[#This Row],[Physical Therapist (PT) Hours]:[PT Aide Hours]])/Table2[[#This Row],[MDS Census]]</f>
        <v>0.14462795275590554</v>
      </c>
      <c r="AA60" s="3">
        <v>0</v>
      </c>
      <c r="AB60" s="3">
        <v>0</v>
      </c>
      <c r="AC60" s="3">
        <v>0</v>
      </c>
      <c r="AD60" s="3">
        <v>0</v>
      </c>
      <c r="AE60" s="3">
        <v>0</v>
      </c>
      <c r="AF60" s="3">
        <v>0</v>
      </c>
      <c r="AG60" s="3">
        <v>0</v>
      </c>
      <c r="AH60" s="1" t="s">
        <v>58</v>
      </c>
      <c r="AI60" s="17">
        <v>4</v>
      </c>
      <c r="AJ60" s="1"/>
    </row>
    <row r="61" spans="1:36" x14ac:dyDescent="0.2">
      <c r="A61" s="1" t="s">
        <v>273</v>
      </c>
      <c r="B61" s="1" t="s">
        <v>335</v>
      </c>
      <c r="C61" s="1" t="s">
        <v>621</v>
      </c>
      <c r="D61" s="1" t="s">
        <v>731</v>
      </c>
      <c r="E61" s="3">
        <v>111.64444444444445</v>
      </c>
      <c r="F61" s="3">
        <v>5.6</v>
      </c>
      <c r="G61" s="3">
        <v>0.33777777777777779</v>
      </c>
      <c r="H61" s="3">
        <v>0.91555555555555557</v>
      </c>
      <c r="I61" s="3">
        <v>0.92888888888888888</v>
      </c>
      <c r="J61" s="3">
        <v>0</v>
      </c>
      <c r="K61" s="3">
        <v>0</v>
      </c>
      <c r="L61" s="3">
        <v>5.6829999999999981</v>
      </c>
      <c r="M61" s="3">
        <v>5.7266666666666675</v>
      </c>
      <c r="N61" s="3">
        <v>0</v>
      </c>
      <c r="O61" s="3">
        <f>SUM(Table2[[#This Row],[Qualified Social Work Staff Hours]:[Other Social Work Staff Hours]])/Table2[[#This Row],[MDS Census]]</f>
        <v>5.1293789808917203E-2</v>
      </c>
      <c r="P61" s="3">
        <v>6.0326666666666657</v>
      </c>
      <c r="Q61" s="3">
        <v>0</v>
      </c>
      <c r="R61" s="3">
        <f>SUM(Table2[[#This Row],[Qualified Activities Professional Hours]:[Other Activities Professional Hours]])/Table2[[#This Row],[MDS Census]]</f>
        <v>5.4034633757961775E-2</v>
      </c>
      <c r="S61" s="3">
        <v>10.048666666666666</v>
      </c>
      <c r="T61" s="3">
        <v>5.4491111111111135</v>
      </c>
      <c r="U61" s="3">
        <v>0</v>
      </c>
      <c r="V61" s="3">
        <f>SUM(Table2[[#This Row],[Occupational Therapist Hours]:[OT Aide Hours]])/Table2[[#This Row],[MDS Census]]</f>
        <v>0.13881369426751594</v>
      </c>
      <c r="W61" s="3">
        <v>4.7751111111111104</v>
      </c>
      <c r="X61" s="3">
        <v>10.684777777777777</v>
      </c>
      <c r="Y61" s="3">
        <v>0</v>
      </c>
      <c r="Z61" s="3">
        <f>SUM(Table2[[#This Row],[Physical Therapist (PT) Hours]:[PT Aide Hours]])/Table2[[#This Row],[MDS Census]]</f>
        <v>0.13847432324840764</v>
      </c>
      <c r="AA61" s="3">
        <v>0</v>
      </c>
      <c r="AB61" s="3">
        <v>0</v>
      </c>
      <c r="AC61" s="3">
        <v>0</v>
      </c>
      <c r="AD61" s="3">
        <v>0</v>
      </c>
      <c r="AE61" s="3">
        <v>0</v>
      </c>
      <c r="AF61" s="3">
        <v>0</v>
      </c>
      <c r="AG61" s="3">
        <v>0</v>
      </c>
      <c r="AH61" s="1" t="s">
        <v>59</v>
      </c>
      <c r="AI61" s="17">
        <v>4</v>
      </c>
      <c r="AJ61" s="1"/>
    </row>
    <row r="62" spans="1:36" x14ac:dyDescent="0.2">
      <c r="A62" s="1" t="s">
        <v>273</v>
      </c>
      <c r="B62" s="1" t="s">
        <v>336</v>
      </c>
      <c r="C62" s="1" t="s">
        <v>563</v>
      </c>
      <c r="D62" s="1" t="s">
        <v>694</v>
      </c>
      <c r="E62" s="3">
        <v>111.96666666666667</v>
      </c>
      <c r="F62" s="3">
        <v>5.6888888888888891</v>
      </c>
      <c r="G62" s="3">
        <v>0.26666666666666666</v>
      </c>
      <c r="H62" s="3">
        <v>0.37777777777777777</v>
      </c>
      <c r="I62" s="3">
        <v>5.4222222222222225</v>
      </c>
      <c r="J62" s="3">
        <v>0</v>
      </c>
      <c r="K62" s="3">
        <v>0</v>
      </c>
      <c r="L62" s="3">
        <v>6.4508888888888878</v>
      </c>
      <c r="M62" s="3">
        <v>5.6888888888888891</v>
      </c>
      <c r="N62" s="3">
        <v>3.7055555555555557</v>
      </c>
      <c r="O62" s="3">
        <f>SUM(Table2[[#This Row],[Qualified Social Work Staff Hours]:[Other Social Work Staff Hours]])/Table2[[#This Row],[MDS Census]]</f>
        <v>8.3903939664582719E-2</v>
      </c>
      <c r="P62" s="3">
        <v>5.3916666666666666</v>
      </c>
      <c r="Q62" s="3">
        <v>6.5138888888888893</v>
      </c>
      <c r="R62" s="3">
        <f>SUM(Table2[[#This Row],[Qualified Activities Professional Hours]:[Other Activities Professional Hours]])/Table2[[#This Row],[MDS Census]]</f>
        <v>0.10633124937977571</v>
      </c>
      <c r="S62" s="3">
        <v>7.6534444444444425</v>
      </c>
      <c r="T62" s="3">
        <v>8.705666666666664</v>
      </c>
      <c r="U62" s="3">
        <v>0</v>
      </c>
      <c r="V62" s="3">
        <f>SUM(Table2[[#This Row],[Occupational Therapist Hours]:[OT Aide Hours]])/Table2[[#This Row],[MDS Census]]</f>
        <v>0.14610697628262373</v>
      </c>
      <c r="W62" s="3">
        <v>3.1361111111111111</v>
      </c>
      <c r="X62" s="3">
        <v>5.1033333333333335</v>
      </c>
      <c r="Y62" s="3">
        <v>0</v>
      </c>
      <c r="Z62" s="3">
        <f>SUM(Table2[[#This Row],[Physical Therapist (PT) Hours]:[PT Aide Hours]])/Table2[[#This Row],[MDS Census]]</f>
        <v>7.3588369554430877E-2</v>
      </c>
      <c r="AA62" s="3">
        <v>0</v>
      </c>
      <c r="AB62" s="3">
        <v>0</v>
      </c>
      <c r="AC62" s="3">
        <v>0</v>
      </c>
      <c r="AD62" s="3">
        <v>0</v>
      </c>
      <c r="AE62" s="3">
        <v>0</v>
      </c>
      <c r="AF62" s="3">
        <v>0</v>
      </c>
      <c r="AG62" s="3">
        <v>0</v>
      </c>
      <c r="AH62" s="1" t="s">
        <v>60</v>
      </c>
      <c r="AI62" s="17">
        <v>4</v>
      </c>
      <c r="AJ62" s="1"/>
    </row>
    <row r="63" spans="1:36" x14ac:dyDescent="0.2">
      <c r="A63" s="1" t="s">
        <v>273</v>
      </c>
      <c r="B63" s="1" t="s">
        <v>337</v>
      </c>
      <c r="C63" s="1" t="s">
        <v>592</v>
      </c>
      <c r="D63" s="1" t="s">
        <v>772</v>
      </c>
      <c r="E63" s="3">
        <v>112.02222222222223</v>
      </c>
      <c r="F63" s="3">
        <v>5.1555555555555559</v>
      </c>
      <c r="G63" s="3">
        <v>0.1111111111111111</v>
      </c>
      <c r="H63" s="3">
        <v>0.53555555555555556</v>
      </c>
      <c r="I63" s="3">
        <v>0.9555555555555556</v>
      </c>
      <c r="J63" s="3">
        <v>0</v>
      </c>
      <c r="K63" s="3">
        <v>0</v>
      </c>
      <c r="L63" s="3">
        <v>5.1574444444444421</v>
      </c>
      <c r="M63" s="3">
        <v>6.1296666666666662</v>
      </c>
      <c r="N63" s="3">
        <v>0</v>
      </c>
      <c r="O63" s="3">
        <f>SUM(Table2[[#This Row],[Qualified Social Work Staff Hours]:[Other Social Work Staff Hours]])/Table2[[#This Row],[MDS Census]]</f>
        <v>5.4718309859154921E-2</v>
      </c>
      <c r="P63" s="3">
        <v>6.1400000000000015</v>
      </c>
      <c r="Q63" s="3">
        <v>3.5844444444444448</v>
      </c>
      <c r="R63" s="3">
        <f>SUM(Table2[[#This Row],[Qualified Activities Professional Hours]:[Other Activities Professional Hours]])/Table2[[#This Row],[MDS Census]]</f>
        <v>8.6808172981551288E-2</v>
      </c>
      <c r="S63" s="3">
        <v>9.6871111111111095</v>
      </c>
      <c r="T63" s="3">
        <v>4.5498888888888898</v>
      </c>
      <c r="U63" s="3">
        <v>0</v>
      </c>
      <c r="V63" s="3">
        <f>SUM(Table2[[#This Row],[Occupational Therapist Hours]:[OT Aide Hours]])/Table2[[#This Row],[MDS Census]]</f>
        <v>0.12709085498908945</v>
      </c>
      <c r="W63" s="3">
        <v>4.8653333333333322</v>
      </c>
      <c r="X63" s="3">
        <v>10.66388888888889</v>
      </c>
      <c r="Y63" s="3">
        <v>0</v>
      </c>
      <c r="Z63" s="3">
        <f>SUM(Table2[[#This Row],[Physical Therapist (PT) Hours]:[PT Aide Hours]])/Table2[[#This Row],[MDS Census]]</f>
        <v>0.13862626463003372</v>
      </c>
      <c r="AA63" s="3">
        <v>0</v>
      </c>
      <c r="AB63" s="3">
        <v>0</v>
      </c>
      <c r="AC63" s="3">
        <v>0</v>
      </c>
      <c r="AD63" s="3">
        <v>0</v>
      </c>
      <c r="AE63" s="3">
        <v>0</v>
      </c>
      <c r="AF63" s="3">
        <v>0</v>
      </c>
      <c r="AG63" s="3">
        <v>0</v>
      </c>
      <c r="AH63" s="1" t="s">
        <v>61</v>
      </c>
      <c r="AI63" s="17">
        <v>4</v>
      </c>
      <c r="AJ63" s="1"/>
    </row>
    <row r="64" spans="1:36" x14ac:dyDescent="0.2">
      <c r="A64" s="1" t="s">
        <v>273</v>
      </c>
      <c r="B64" s="1" t="s">
        <v>338</v>
      </c>
      <c r="C64" s="1" t="s">
        <v>622</v>
      </c>
      <c r="D64" s="1" t="s">
        <v>727</v>
      </c>
      <c r="E64" s="3">
        <v>42.31111111111111</v>
      </c>
      <c r="F64" s="3">
        <v>5.1555555555555559</v>
      </c>
      <c r="G64" s="3">
        <v>0.25599999999999978</v>
      </c>
      <c r="H64" s="3">
        <v>0.25966666666666671</v>
      </c>
      <c r="I64" s="3">
        <v>1.1694444444444445</v>
      </c>
      <c r="J64" s="3">
        <v>0</v>
      </c>
      <c r="K64" s="3">
        <v>0</v>
      </c>
      <c r="L64" s="3">
        <v>6.0347777777777791</v>
      </c>
      <c r="M64" s="3">
        <v>4.4141111111111107</v>
      </c>
      <c r="N64" s="3">
        <v>0</v>
      </c>
      <c r="O64" s="3">
        <f>SUM(Table2[[#This Row],[Qualified Social Work Staff Hours]:[Other Social Work Staff Hours]])/Table2[[#This Row],[MDS Census]]</f>
        <v>0.10432510504201679</v>
      </c>
      <c r="P64" s="3">
        <v>0</v>
      </c>
      <c r="Q64" s="3">
        <v>0</v>
      </c>
      <c r="R64" s="3">
        <f>SUM(Table2[[#This Row],[Qualified Activities Professional Hours]:[Other Activities Professional Hours]])/Table2[[#This Row],[MDS Census]]</f>
        <v>0</v>
      </c>
      <c r="S64" s="3">
        <v>1.7125555555555556</v>
      </c>
      <c r="T64" s="3">
        <v>4.0783333333333323</v>
      </c>
      <c r="U64" s="3">
        <v>0</v>
      </c>
      <c r="V64" s="3">
        <f>SUM(Table2[[#This Row],[Occupational Therapist Hours]:[OT Aide Hours]])/Table2[[#This Row],[MDS Census]]</f>
        <v>0.1368644957983193</v>
      </c>
      <c r="W64" s="3">
        <v>1.3582222222222222</v>
      </c>
      <c r="X64" s="3">
        <v>4.4457777777777778</v>
      </c>
      <c r="Y64" s="3">
        <v>0</v>
      </c>
      <c r="Z64" s="3">
        <f>SUM(Table2[[#This Row],[Physical Therapist (PT) Hours]:[PT Aide Hours]])/Table2[[#This Row],[MDS Census]]</f>
        <v>0.13717436974789918</v>
      </c>
      <c r="AA64" s="3">
        <v>0</v>
      </c>
      <c r="AB64" s="3">
        <v>5.6873333333333331</v>
      </c>
      <c r="AC64" s="3">
        <v>0</v>
      </c>
      <c r="AD64" s="3">
        <v>0</v>
      </c>
      <c r="AE64" s="3">
        <v>0</v>
      </c>
      <c r="AF64" s="3">
        <v>0</v>
      </c>
      <c r="AG64" s="3">
        <v>0</v>
      </c>
      <c r="AH64" s="1" t="s">
        <v>62</v>
      </c>
      <c r="AI64" s="17">
        <v>4</v>
      </c>
      <c r="AJ64" s="1"/>
    </row>
    <row r="65" spans="1:36" x14ac:dyDescent="0.2">
      <c r="A65" s="1" t="s">
        <v>273</v>
      </c>
      <c r="B65" s="1" t="s">
        <v>339</v>
      </c>
      <c r="C65" s="1" t="s">
        <v>623</v>
      </c>
      <c r="D65" s="1" t="s">
        <v>711</v>
      </c>
      <c r="E65" s="3">
        <v>81.222222222222229</v>
      </c>
      <c r="F65" s="3">
        <v>5.3306666666666667</v>
      </c>
      <c r="G65" s="3">
        <v>0.1</v>
      </c>
      <c r="H65" s="3">
        <v>0.40555555555555556</v>
      </c>
      <c r="I65" s="3">
        <v>1.0666666666666667</v>
      </c>
      <c r="J65" s="3">
        <v>0</v>
      </c>
      <c r="K65" s="3">
        <v>0</v>
      </c>
      <c r="L65" s="3">
        <v>7.3185555555555553</v>
      </c>
      <c r="M65" s="3">
        <v>5.8937777777777773</v>
      </c>
      <c r="N65" s="3">
        <v>0</v>
      </c>
      <c r="O65" s="3">
        <f>SUM(Table2[[#This Row],[Qualified Social Work Staff Hours]:[Other Social Work Staff Hours]])/Table2[[#This Row],[MDS Census]]</f>
        <v>7.2563611491108057E-2</v>
      </c>
      <c r="P65" s="3">
        <v>5.3991111111111119</v>
      </c>
      <c r="Q65" s="3">
        <v>7.6070000000000011</v>
      </c>
      <c r="R65" s="3">
        <f>SUM(Table2[[#This Row],[Qualified Activities Professional Hours]:[Other Activities Professional Hours]])/Table2[[#This Row],[MDS Census]]</f>
        <v>0.16012995896032833</v>
      </c>
      <c r="S65" s="3">
        <v>5.262666666666667</v>
      </c>
      <c r="T65" s="3">
        <v>11.13544444444444</v>
      </c>
      <c r="U65" s="3">
        <v>0</v>
      </c>
      <c r="V65" s="3">
        <f>SUM(Table2[[#This Row],[Occupational Therapist Hours]:[OT Aide Hours]])/Table2[[#This Row],[MDS Census]]</f>
        <v>0.201891928864569</v>
      </c>
      <c r="W65" s="3">
        <v>4.9930000000000003</v>
      </c>
      <c r="X65" s="3">
        <v>11.109333333333332</v>
      </c>
      <c r="Y65" s="3">
        <v>0</v>
      </c>
      <c r="Z65" s="3">
        <f>SUM(Table2[[#This Row],[Physical Therapist (PT) Hours]:[PT Aide Hours]])/Table2[[#This Row],[MDS Census]]</f>
        <v>0.19825034199726402</v>
      </c>
      <c r="AA65" s="3">
        <v>0</v>
      </c>
      <c r="AB65" s="3">
        <v>0</v>
      </c>
      <c r="AC65" s="3">
        <v>0</v>
      </c>
      <c r="AD65" s="3">
        <v>0</v>
      </c>
      <c r="AE65" s="3">
        <v>0</v>
      </c>
      <c r="AF65" s="3">
        <v>6.0976666666666652</v>
      </c>
      <c r="AG65" s="3">
        <v>0</v>
      </c>
      <c r="AH65" s="1" t="s">
        <v>63</v>
      </c>
      <c r="AI65" s="17">
        <v>4</v>
      </c>
      <c r="AJ65" s="1"/>
    </row>
    <row r="66" spans="1:36" x14ac:dyDescent="0.2">
      <c r="A66" s="1" t="s">
        <v>273</v>
      </c>
      <c r="B66" s="1" t="s">
        <v>340</v>
      </c>
      <c r="C66" s="1" t="s">
        <v>563</v>
      </c>
      <c r="D66" s="1" t="s">
        <v>694</v>
      </c>
      <c r="E66" s="3">
        <v>67.933333333333337</v>
      </c>
      <c r="F66" s="3">
        <v>5.6611111111111114</v>
      </c>
      <c r="G66" s="3">
        <v>0.4</v>
      </c>
      <c r="H66" s="3">
        <v>0.28333333333333333</v>
      </c>
      <c r="I66" s="3">
        <v>1.4722222222222223</v>
      </c>
      <c r="J66" s="3">
        <v>0</v>
      </c>
      <c r="K66" s="3">
        <v>0</v>
      </c>
      <c r="L66" s="3">
        <v>3.4454444444444436</v>
      </c>
      <c r="M66" s="3">
        <v>5.5781111111111112</v>
      </c>
      <c r="N66" s="3">
        <v>0</v>
      </c>
      <c r="O66" s="3">
        <f>SUM(Table2[[#This Row],[Qualified Social Work Staff Hours]:[Other Social Work Staff Hours]])/Table2[[#This Row],[MDS Census]]</f>
        <v>8.2111547268563956E-2</v>
      </c>
      <c r="P66" s="3">
        <v>5.3102222222222242</v>
      </c>
      <c r="Q66" s="3">
        <v>4.2873333333333346</v>
      </c>
      <c r="R66" s="3">
        <f>SUM(Table2[[#This Row],[Qualified Activities Professional Hours]:[Other Activities Professional Hours]])/Table2[[#This Row],[MDS Census]]</f>
        <v>0.14127903173045472</v>
      </c>
      <c r="S66" s="3">
        <v>7.916555555555556</v>
      </c>
      <c r="T66" s="3">
        <v>5.6594444444444445</v>
      </c>
      <c r="U66" s="3">
        <v>0</v>
      </c>
      <c r="V66" s="3">
        <f>SUM(Table2[[#This Row],[Occupational Therapist Hours]:[OT Aide Hours]])/Table2[[#This Row],[MDS Census]]</f>
        <v>0.19984298331697742</v>
      </c>
      <c r="W66" s="3">
        <v>9.5944444444444414</v>
      </c>
      <c r="X66" s="3">
        <v>2.2771111111111115</v>
      </c>
      <c r="Y66" s="3">
        <v>0</v>
      </c>
      <c r="Z66" s="3">
        <f>SUM(Table2[[#This Row],[Physical Therapist (PT) Hours]:[PT Aide Hours]])/Table2[[#This Row],[MDS Census]]</f>
        <v>0.17475302584232902</v>
      </c>
      <c r="AA66" s="3">
        <v>0</v>
      </c>
      <c r="AB66" s="3">
        <v>0</v>
      </c>
      <c r="AC66" s="3">
        <v>0</v>
      </c>
      <c r="AD66" s="3">
        <v>2.5333333333333333E-2</v>
      </c>
      <c r="AE66" s="3">
        <v>0</v>
      </c>
      <c r="AF66" s="3">
        <v>0</v>
      </c>
      <c r="AG66" s="3">
        <v>0</v>
      </c>
      <c r="AH66" s="1" t="s">
        <v>64</v>
      </c>
      <c r="AI66" s="17">
        <v>4</v>
      </c>
      <c r="AJ66" s="1"/>
    </row>
    <row r="67" spans="1:36" x14ac:dyDescent="0.2">
      <c r="A67" s="1" t="s">
        <v>273</v>
      </c>
      <c r="B67" s="1" t="s">
        <v>341</v>
      </c>
      <c r="C67" s="1" t="s">
        <v>587</v>
      </c>
      <c r="D67" s="1" t="s">
        <v>697</v>
      </c>
      <c r="E67" s="3">
        <v>83.688888888888883</v>
      </c>
      <c r="F67" s="3">
        <v>4.9777777777777779</v>
      </c>
      <c r="G67" s="3">
        <v>0.51911111111111052</v>
      </c>
      <c r="H67" s="3">
        <v>0.45988888888888879</v>
      </c>
      <c r="I67" s="3">
        <v>2.1722222222222221</v>
      </c>
      <c r="J67" s="3">
        <v>0</v>
      </c>
      <c r="K67" s="3">
        <v>0</v>
      </c>
      <c r="L67" s="3">
        <v>5.3084444444444445</v>
      </c>
      <c r="M67" s="3">
        <v>5.7292222222222211</v>
      </c>
      <c r="N67" s="3">
        <v>0</v>
      </c>
      <c r="O67" s="3">
        <f>SUM(Table2[[#This Row],[Qualified Social Work Staff Hours]:[Other Social Work Staff Hours]])/Table2[[#This Row],[MDS Census]]</f>
        <v>6.845857673924588E-2</v>
      </c>
      <c r="P67" s="3">
        <v>0</v>
      </c>
      <c r="Q67" s="3">
        <v>2.4333333333333331</v>
      </c>
      <c r="R67" s="3">
        <f>SUM(Table2[[#This Row],[Qualified Activities Professional Hours]:[Other Activities Professional Hours]])/Table2[[#This Row],[MDS Census]]</f>
        <v>2.9075942644715878E-2</v>
      </c>
      <c r="S67" s="3">
        <v>4.9844444444444447</v>
      </c>
      <c r="T67" s="3">
        <v>5.8454444444444436</v>
      </c>
      <c r="U67" s="3">
        <v>0</v>
      </c>
      <c r="V67" s="3">
        <f>SUM(Table2[[#This Row],[Occupational Therapist Hours]:[OT Aide Hours]])/Table2[[#This Row],[MDS Census]]</f>
        <v>0.12940653212958045</v>
      </c>
      <c r="W67" s="3">
        <v>3.0935555555555552</v>
      </c>
      <c r="X67" s="3">
        <v>9.5641111111111119</v>
      </c>
      <c r="Y67" s="3">
        <v>0</v>
      </c>
      <c r="Z67" s="3">
        <f>SUM(Table2[[#This Row],[Physical Therapist (PT) Hours]:[PT Aide Hours]])/Table2[[#This Row],[MDS Census]]</f>
        <v>0.15124668082846524</v>
      </c>
      <c r="AA67" s="3">
        <v>0</v>
      </c>
      <c r="AB67" s="3">
        <v>4.4057777777777778</v>
      </c>
      <c r="AC67" s="3">
        <v>0</v>
      </c>
      <c r="AD67" s="3">
        <v>0</v>
      </c>
      <c r="AE67" s="3">
        <v>0</v>
      </c>
      <c r="AF67" s="3">
        <v>0</v>
      </c>
      <c r="AG67" s="3">
        <v>0</v>
      </c>
      <c r="AH67" s="1" t="s">
        <v>65</v>
      </c>
      <c r="AI67" s="17">
        <v>4</v>
      </c>
      <c r="AJ67" s="1"/>
    </row>
    <row r="68" spans="1:36" x14ac:dyDescent="0.2">
      <c r="A68" s="1" t="s">
        <v>273</v>
      </c>
      <c r="B68" s="1" t="s">
        <v>342</v>
      </c>
      <c r="C68" s="1" t="s">
        <v>624</v>
      </c>
      <c r="D68" s="1" t="s">
        <v>773</v>
      </c>
      <c r="E68" s="3">
        <v>164.23333333333332</v>
      </c>
      <c r="F68" s="3">
        <v>78.181555555555533</v>
      </c>
      <c r="G68" s="3">
        <v>0.6333333333333333</v>
      </c>
      <c r="H68" s="3">
        <v>0.48333333333333334</v>
      </c>
      <c r="I68" s="3">
        <v>10.075666666666665</v>
      </c>
      <c r="J68" s="3">
        <v>0</v>
      </c>
      <c r="K68" s="3">
        <v>0</v>
      </c>
      <c r="L68" s="3">
        <v>14.133222222222223</v>
      </c>
      <c r="M68" s="3">
        <v>3.9956666666666667</v>
      </c>
      <c r="N68" s="3">
        <v>12.214666666666666</v>
      </c>
      <c r="O68" s="3">
        <f>SUM(Table2[[#This Row],[Qualified Social Work Staff Hours]:[Other Social Work Staff Hours]])/Table2[[#This Row],[MDS Census]]</f>
        <v>9.8703064745281094E-2</v>
      </c>
      <c r="P68" s="3">
        <v>4.3526666666666651</v>
      </c>
      <c r="Q68" s="3">
        <v>15.148111111111115</v>
      </c>
      <c r="R68" s="3">
        <f>SUM(Table2[[#This Row],[Qualified Activities Professional Hours]:[Other Activities Professional Hours]])/Table2[[#This Row],[MDS Census]]</f>
        <v>0.11873824504431367</v>
      </c>
      <c r="S68" s="3">
        <v>9.9857777777777788</v>
      </c>
      <c r="T68" s="3">
        <v>8.6804444444444471</v>
      </c>
      <c r="U68" s="3">
        <v>0</v>
      </c>
      <c r="V68" s="3">
        <f>SUM(Table2[[#This Row],[Occupational Therapist Hours]:[OT Aide Hours]])/Table2[[#This Row],[MDS Census]]</f>
        <v>0.11365672146674788</v>
      </c>
      <c r="W68" s="3">
        <v>9.7112222222222258</v>
      </c>
      <c r="X68" s="3">
        <v>18.796777777777777</v>
      </c>
      <c r="Y68" s="3">
        <v>6.613777777777778</v>
      </c>
      <c r="Z68" s="3">
        <f>SUM(Table2[[#This Row],[Physical Therapist (PT) Hours]:[PT Aide Hours]])/Table2[[#This Row],[MDS Census]]</f>
        <v>0.21385291928827552</v>
      </c>
      <c r="AA68" s="3">
        <v>0</v>
      </c>
      <c r="AB68" s="3">
        <v>0</v>
      </c>
      <c r="AC68" s="3">
        <v>0</v>
      </c>
      <c r="AD68" s="3">
        <v>0</v>
      </c>
      <c r="AE68" s="3">
        <v>0</v>
      </c>
      <c r="AF68" s="3">
        <v>0</v>
      </c>
      <c r="AG68" s="3">
        <v>0</v>
      </c>
      <c r="AH68" s="1" t="s">
        <v>66</v>
      </c>
      <c r="AI68" s="17">
        <v>4</v>
      </c>
      <c r="AJ68" s="1"/>
    </row>
    <row r="69" spans="1:36" x14ac:dyDescent="0.2">
      <c r="A69" s="1" t="s">
        <v>273</v>
      </c>
      <c r="B69" s="1" t="s">
        <v>343</v>
      </c>
      <c r="C69" s="1" t="s">
        <v>625</v>
      </c>
      <c r="D69" s="1" t="s">
        <v>710</v>
      </c>
      <c r="E69" s="3">
        <v>16.866666666666667</v>
      </c>
      <c r="F69" s="3">
        <v>2.6222222222222222</v>
      </c>
      <c r="G69" s="3">
        <v>0</v>
      </c>
      <c r="H69" s="3">
        <v>3.7333333333333334</v>
      </c>
      <c r="I69" s="3">
        <v>5.2222222222222223</v>
      </c>
      <c r="J69" s="3">
        <v>0</v>
      </c>
      <c r="K69" s="3">
        <v>0</v>
      </c>
      <c r="L69" s="3">
        <v>1.3</v>
      </c>
      <c r="M69" s="3">
        <v>5.282222222222221</v>
      </c>
      <c r="N69" s="3">
        <v>0</v>
      </c>
      <c r="O69" s="3">
        <f>SUM(Table2[[#This Row],[Qualified Social Work Staff Hours]:[Other Social Work Staff Hours]])/Table2[[#This Row],[MDS Census]]</f>
        <v>0.31317523056653485</v>
      </c>
      <c r="P69" s="3">
        <v>4.9388888888888891</v>
      </c>
      <c r="Q69" s="3">
        <v>0</v>
      </c>
      <c r="R69" s="3">
        <f>SUM(Table2[[#This Row],[Qualified Activities Professional Hours]:[Other Activities Professional Hours]])/Table2[[#This Row],[MDS Census]]</f>
        <v>0.29281949934123847</v>
      </c>
      <c r="S69" s="3">
        <v>9.1622222222222227</v>
      </c>
      <c r="T69" s="3">
        <v>4.5333333333333332</v>
      </c>
      <c r="U69" s="3">
        <v>0</v>
      </c>
      <c r="V69" s="3">
        <f>SUM(Table2[[#This Row],[Occupational Therapist Hours]:[OT Aide Hours]])/Table2[[#This Row],[MDS Census]]</f>
        <v>0.81198945981554682</v>
      </c>
      <c r="W69" s="3">
        <v>8.1144444444444463</v>
      </c>
      <c r="X69" s="3">
        <v>0</v>
      </c>
      <c r="Y69" s="3">
        <v>4.7799999999999994</v>
      </c>
      <c r="Z69" s="3">
        <f>SUM(Table2[[#This Row],[Physical Therapist (PT) Hours]:[PT Aide Hours]])/Table2[[#This Row],[MDS Census]]</f>
        <v>0.76449275362318847</v>
      </c>
      <c r="AA69" s="3">
        <v>0</v>
      </c>
      <c r="AB69" s="3">
        <v>0</v>
      </c>
      <c r="AC69" s="3">
        <v>0</v>
      </c>
      <c r="AD69" s="3">
        <v>0</v>
      </c>
      <c r="AE69" s="3">
        <v>0</v>
      </c>
      <c r="AF69" s="3">
        <v>0</v>
      </c>
      <c r="AG69" s="3">
        <v>0</v>
      </c>
      <c r="AH69" s="1" t="s">
        <v>67</v>
      </c>
      <c r="AI69" s="17">
        <v>4</v>
      </c>
      <c r="AJ69" s="1"/>
    </row>
    <row r="70" spans="1:36" x14ac:dyDescent="0.2">
      <c r="A70" s="1" t="s">
        <v>273</v>
      </c>
      <c r="B70" s="1" t="s">
        <v>344</v>
      </c>
      <c r="C70" s="1" t="s">
        <v>619</v>
      </c>
      <c r="D70" s="1" t="s">
        <v>717</v>
      </c>
      <c r="E70" s="3">
        <v>75.911111111111111</v>
      </c>
      <c r="F70" s="3">
        <v>5.5111111111111111</v>
      </c>
      <c r="G70" s="3">
        <v>3.2222222222222215E-2</v>
      </c>
      <c r="H70" s="3">
        <v>0</v>
      </c>
      <c r="I70" s="3">
        <v>0</v>
      </c>
      <c r="J70" s="3">
        <v>0</v>
      </c>
      <c r="K70" s="3">
        <v>0</v>
      </c>
      <c r="L70" s="3">
        <v>5.5783333333333331</v>
      </c>
      <c r="M70" s="3">
        <v>5.8194444444444446</v>
      </c>
      <c r="N70" s="3">
        <v>5.298</v>
      </c>
      <c r="O70" s="3">
        <f>SUM(Table2[[#This Row],[Qualified Social Work Staff Hours]:[Other Social Work Staff Hours]])/Table2[[#This Row],[MDS Census]]</f>
        <v>0.14645345433255269</v>
      </c>
      <c r="P70" s="3">
        <v>5.4527777777777775</v>
      </c>
      <c r="Q70" s="3">
        <v>1.0944444444444446</v>
      </c>
      <c r="R70" s="3">
        <f>SUM(Table2[[#This Row],[Qualified Activities Professional Hours]:[Other Activities Professional Hours]])/Table2[[#This Row],[MDS Census]]</f>
        <v>8.624853629976581E-2</v>
      </c>
      <c r="S70" s="3">
        <v>10.484444444444444</v>
      </c>
      <c r="T70" s="3">
        <v>0</v>
      </c>
      <c r="U70" s="3">
        <v>0.46688888888888885</v>
      </c>
      <c r="V70" s="3">
        <f>SUM(Table2[[#This Row],[Occupational Therapist Hours]:[OT Aide Hours]])/Table2[[#This Row],[MDS Census]]</f>
        <v>0.14426522248243559</v>
      </c>
      <c r="W70" s="3">
        <v>10.524444444444446</v>
      </c>
      <c r="X70" s="3">
        <v>0</v>
      </c>
      <c r="Y70" s="3">
        <v>6.2347777777777793</v>
      </c>
      <c r="Z70" s="3">
        <f>SUM(Table2[[#This Row],[Physical Therapist (PT) Hours]:[PT Aide Hours]])/Table2[[#This Row],[MDS Census]]</f>
        <v>0.22077429742388766</v>
      </c>
      <c r="AA70" s="3">
        <v>0</v>
      </c>
      <c r="AB70" s="3">
        <v>0</v>
      </c>
      <c r="AC70" s="3">
        <v>0</v>
      </c>
      <c r="AD70" s="3">
        <v>0</v>
      </c>
      <c r="AE70" s="3">
        <v>0</v>
      </c>
      <c r="AF70" s="3">
        <v>0</v>
      </c>
      <c r="AG70" s="3">
        <v>0</v>
      </c>
      <c r="AH70" s="1" t="s">
        <v>68</v>
      </c>
      <c r="AI70" s="17">
        <v>4</v>
      </c>
      <c r="AJ70" s="1"/>
    </row>
    <row r="71" spans="1:36" x14ac:dyDescent="0.2">
      <c r="A71" s="1" t="s">
        <v>273</v>
      </c>
      <c r="B71" s="1" t="s">
        <v>345</v>
      </c>
      <c r="C71" s="1" t="s">
        <v>545</v>
      </c>
      <c r="D71" s="1" t="s">
        <v>715</v>
      </c>
      <c r="E71" s="3">
        <v>93.9</v>
      </c>
      <c r="F71" s="3">
        <v>5.4222222222222225</v>
      </c>
      <c r="G71" s="3">
        <v>1.1111111111111112</v>
      </c>
      <c r="H71" s="3">
        <v>0.28888888888888886</v>
      </c>
      <c r="I71" s="3">
        <v>3.3777777777777778</v>
      </c>
      <c r="J71" s="3">
        <v>0</v>
      </c>
      <c r="K71" s="3">
        <v>3.3777777777777778</v>
      </c>
      <c r="L71" s="3">
        <v>10.613555555555557</v>
      </c>
      <c r="M71" s="3">
        <v>5.6</v>
      </c>
      <c r="N71" s="3">
        <v>0</v>
      </c>
      <c r="O71" s="3">
        <f>SUM(Table2[[#This Row],[Qualified Social Work Staff Hours]:[Other Social Work Staff Hours]])/Table2[[#This Row],[MDS Census]]</f>
        <v>5.9637912673056438E-2</v>
      </c>
      <c r="P71" s="3">
        <v>5.3416666666666668</v>
      </c>
      <c r="Q71" s="3">
        <v>24.309777777777779</v>
      </c>
      <c r="R71" s="3">
        <f>SUM(Table2[[#This Row],[Qualified Activities Professional Hours]:[Other Activities Professional Hours]])/Table2[[#This Row],[MDS Census]]</f>
        <v>0.31577683114424326</v>
      </c>
      <c r="S71" s="3">
        <v>6.8676666666666684</v>
      </c>
      <c r="T71" s="3">
        <v>9.685333333333336</v>
      </c>
      <c r="U71" s="3">
        <v>0</v>
      </c>
      <c r="V71" s="3">
        <f>SUM(Table2[[#This Row],[Occupational Therapist Hours]:[OT Aide Hours]])/Table2[[#This Row],[MDS Census]]</f>
        <v>0.17628328008519706</v>
      </c>
      <c r="W71" s="3">
        <v>9.2117777777777778</v>
      </c>
      <c r="X71" s="3">
        <v>7.0713333333333344</v>
      </c>
      <c r="Y71" s="3">
        <v>0</v>
      </c>
      <c r="Z71" s="3">
        <f>SUM(Table2[[#This Row],[Physical Therapist (PT) Hours]:[PT Aide Hours]])/Table2[[#This Row],[MDS Census]]</f>
        <v>0.17340906401609277</v>
      </c>
      <c r="AA71" s="3">
        <v>0</v>
      </c>
      <c r="AB71" s="3">
        <v>0</v>
      </c>
      <c r="AC71" s="3">
        <v>0</v>
      </c>
      <c r="AD71" s="3">
        <v>0</v>
      </c>
      <c r="AE71" s="3">
        <v>0</v>
      </c>
      <c r="AF71" s="3">
        <v>0</v>
      </c>
      <c r="AG71" s="3">
        <v>0</v>
      </c>
      <c r="AH71" s="1" t="s">
        <v>69</v>
      </c>
      <c r="AI71" s="17">
        <v>4</v>
      </c>
      <c r="AJ71" s="1"/>
    </row>
    <row r="72" spans="1:36" x14ac:dyDescent="0.2">
      <c r="A72" s="1" t="s">
        <v>273</v>
      </c>
      <c r="B72" s="1" t="s">
        <v>346</v>
      </c>
      <c r="C72" s="1" t="s">
        <v>563</v>
      </c>
      <c r="D72" s="1" t="s">
        <v>694</v>
      </c>
      <c r="E72" s="3">
        <v>39.533333333333331</v>
      </c>
      <c r="F72" s="3">
        <v>5.25</v>
      </c>
      <c r="G72" s="3">
        <v>0.21666666666666667</v>
      </c>
      <c r="H72" s="3">
        <v>0.16388888888888889</v>
      </c>
      <c r="I72" s="3">
        <v>1.1555555555555554</v>
      </c>
      <c r="J72" s="3">
        <v>0</v>
      </c>
      <c r="K72" s="3">
        <v>0</v>
      </c>
      <c r="L72" s="3">
        <v>1.2777777777777777E-2</v>
      </c>
      <c r="M72" s="3">
        <v>5.2659999999999991</v>
      </c>
      <c r="N72" s="3">
        <v>0</v>
      </c>
      <c r="O72" s="3">
        <f>SUM(Table2[[#This Row],[Qualified Social Work Staff Hours]:[Other Social Work Staff Hours]])/Table2[[#This Row],[MDS Census]]</f>
        <v>0.13320404721753792</v>
      </c>
      <c r="P72" s="3">
        <v>5.0965555555555548</v>
      </c>
      <c r="Q72" s="3">
        <v>5.6965555555555571</v>
      </c>
      <c r="R72" s="3">
        <f>SUM(Table2[[#This Row],[Qualified Activities Professional Hours]:[Other Activities Professional Hours]])/Table2[[#This Row],[MDS Census]]</f>
        <v>0.27301292861157961</v>
      </c>
      <c r="S72" s="3">
        <v>8.0369999999999973</v>
      </c>
      <c r="T72" s="3">
        <v>4.261333333333333</v>
      </c>
      <c r="U72" s="3">
        <v>0</v>
      </c>
      <c r="V72" s="3">
        <f>SUM(Table2[[#This Row],[Occupational Therapist Hours]:[OT Aide Hours]])/Table2[[#This Row],[MDS Census]]</f>
        <v>0.31108768971332201</v>
      </c>
      <c r="W72" s="3">
        <v>5.3963333333333319</v>
      </c>
      <c r="X72" s="3">
        <v>4.5307777777777805</v>
      </c>
      <c r="Y72" s="3">
        <v>0</v>
      </c>
      <c r="Z72" s="3">
        <f>SUM(Table2[[#This Row],[Physical Therapist (PT) Hours]:[PT Aide Hours]])/Table2[[#This Row],[MDS Census]]</f>
        <v>0.25110736368746495</v>
      </c>
      <c r="AA72" s="3">
        <v>0.66666666666666663</v>
      </c>
      <c r="AB72" s="3">
        <v>0</v>
      </c>
      <c r="AC72" s="3">
        <v>0</v>
      </c>
      <c r="AD72" s="3">
        <v>0</v>
      </c>
      <c r="AE72" s="3">
        <v>0</v>
      </c>
      <c r="AF72" s="3">
        <v>0</v>
      </c>
      <c r="AG72" s="3">
        <v>0</v>
      </c>
      <c r="AH72" s="1" t="s">
        <v>70</v>
      </c>
      <c r="AI72" s="17">
        <v>4</v>
      </c>
      <c r="AJ72" s="1"/>
    </row>
    <row r="73" spans="1:36" x14ac:dyDescent="0.2">
      <c r="A73" s="1" t="s">
        <v>273</v>
      </c>
      <c r="B73" s="1" t="s">
        <v>347</v>
      </c>
      <c r="C73" s="1" t="s">
        <v>563</v>
      </c>
      <c r="D73" s="1" t="s">
        <v>694</v>
      </c>
      <c r="E73" s="3">
        <v>75.86666666666666</v>
      </c>
      <c r="F73" s="3">
        <v>5.6888888888888891</v>
      </c>
      <c r="G73" s="3">
        <v>0.26666666666666666</v>
      </c>
      <c r="H73" s="3">
        <v>0.28888888888888886</v>
      </c>
      <c r="I73" s="3">
        <v>2.2222222222222223</v>
      </c>
      <c r="J73" s="3">
        <v>0</v>
      </c>
      <c r="K73" s="3">
        <v>0</v>
      </c>
      <c r="L73" s="3">
        <v>4.0946666666666651</v>
      </c>
      <c r="M73" s="3">
        <v>5.5111111111111111</v>
      </c>
      <c r="N73" s="3">
        <v>0</v>
      </c>
      <c r="O73" s="3">
        <f>SUM(Table2[[#This Row],[Qualified Social Work Staff Hours]:[Other Social Work Staff Hours]])/Table2[[#This Row],[MDS Census]]</f>
        <v>7.2642062097246635E-2</v>
      </c>
      <c r="P73" s="3">
        <v>5.6472222222222221</v>
      </c>
      <c r="Q73" s="3">
        <v>0.6333333333333333</v>
      </c>
      <c r="R73" s="3">
        <f>SUM(Table2[[#This Row],[Qualified Activities Professional Hours]:[Other Activities Professional Hours]])/Table2[[#This Row],[MDS Census]]</f>
        <v>8.2784124194493269E-2</v>
      </c>
      <c r="S73" s="3">
        <v>5.6592222222222226</v>
      </c>
      <c r="T73" s="3">
        <v>11.479777777777773</v>
      </c>
      <c r="U73" s="3">
        <v>0</v>
      </c>
      <c r="V73" s="3">
        <f>SUM(Table2[[#This Row],[Occupational Therapist Hours]:[OT Aide Hours]])/Table2[[#This Row],[MDS Census]]</f>
        <v>0.22590949033391913</v>
      </c>
      <c r="W73" s="3">
        <v>6.379999999999999</v>
      </c>
      <c r="X73" s="3">
        <v>10.347444444444447</v>
      </c>
      <c r="Y73" s="3">
        <v>0</v>
      </c>
      <c r="Z73" s="3">
        <f>SUM(Table2[[#This Row],[Physical Therapist (PT) Hours]:[PT Aide Hours]])/Table2[[#This Row],[MDS Census]]</f>
        <v>0.22048476859988286</v>
      </c>
      <c r="AA73" s="3">
        <v>0</v>
      </c>
      <c r="AB73" s="3">
        <v>0</v>
      </c>
      <c r="AC73" s="3">
        <v>0</v>
      </c>
      <c r="AD73" s="3">
        <v>0</v>
      </c>
      <c r="AE73" s="3">
        <v>0</v>
      </c>
      <c r="AF73" s="3">
        <v>0</v>
      </c>
      <c r="AG73" s="3">
        <v>0</v>
      </c>
      <c r="AH73" s="1" t="s">
        <v>71</v>
      </c>
      <c r="AI73" s="17">
        <v>4</v>
      </c>
      <c r="AJ73" s="1"/>
    </row>
    <row r="74" spans="1:36" x14ac:dyDescent="0.2">
      <c r="A74" s="1" t="s">
        <v>273</v>
      </c>
      <c r="B74" s="1" t="s">
        <v>348</v>
      </c>
      <c r="C74" s="1" t="s">
        <v>626</v>
      </c>
      <c r="D74" s="1" t="s">
        <v>774</v>
      </c>
      <c r="E74" s="3">
        <v>65.888888888888886</v>
      </c>
      <c r="F74" s="3">
        <v>5.6888888888888891</v>
      </c>
      <c r="G74" s="3">
        <v>0.75555555555555554</v>
      </c>
      <c r="H74" s="3">
        <v>0.3</v>
      </c>
      <c r="I74" s="3">
        <v>1.1555555555555554</v>
      </c>
      <c r="J74" s="3">
        <v>0</v>
      </c>
      <c r="K74" s="3">
        <v>0</v>
      </c>
      <c r="L74" s="3">
        <v>4.5941111111111113</v>
      </c>
      <c r="M74" s="3">
        <v>0</v>
      </c>
      <c r="N74" s="3">
        <v>11.327777777777778</v>
      </c>
      <c r="O74" s="3">
        <f>SUM(Table2[[#This Row],[Qualified Social Work Staff Hours]:[Other Social Work Staff Hours]])/Table2[[#This Row],[MDS Census]]</f>
        <v>0.17192242833052276</v>
      </c>
      <c r="P74" s="3">
        <v>13.727777777777778</v>
      </c>
      <c r="Q74" s="3">
        <v>0</v>
      </c>
      <c r="R74" s="3">
        <f>SUM(Table2[[#This Row],[Qualified Activities Professional Hours]:[Other Activities Professional Hours]])/Table2[[#This Row],[MDS Census]]</f>
        <v>0.20834738617200677</v>
      </c>
      <c r="S74" s="3">
        <v>5.5283333333333333</v>
      </c>
      <c r="T74" s="3">
        <v>8.323555555555556</v>
      </c>
      <c r="U74" s="3">
        <v>0</v>
      </c>
      <c r="V74" s="3">
        <f>SUM(Table2[[#This Row],[Occupational Therapist Hours]:[OT Aide Hours]])/Table2[[#This Row],[MDS Census]]</f>
        <v>0.21023102866779092</v>
      </c>
      <c r="W74" s="3">
        <v>4.6356666666666655</v>
      </c>
      <c r="X74" s="3">
        <v>6.2684444444444454</v>
      </c>
      <c r="Y74" s="3">
        <v>0</v>
      </c>
      <c r="Z74" s="3">
        <f>SUM(Table2[[#This Row],[Physical Therapist (PT) Hours]:[PT Aide Hours]])/Table2[[#This Row],[MDS Census]]</f>
        <v>0.16549241146711635</v>
      </c>
      <c r="AA74" s="3">
        <v>0</v>
      </c>
      <c r="AB74" s="3">
        <v>0</v>
      </c>
      <c r="AC74" s="3">
        <v>0</v>
      </c>
      <c r="AD74" s="3">
        <v>0</v>
      </c>
      <c r="AE74" s="3">
        <v>0</v>
      </c>
      <c r="AF74" s="3">
        <v>0</v>
      </c>
      <c r="AG74" s="3">
        <v>0</v>
      </c>
      <c r="AH74" s="1" t="s">
        <v>72</v>
      </c>
      <c r="AI74" s="17">
        <v>4</v>
      </c>
      <c r="AJ74" s="1"/>
    </row>
    <row r="75" spans="1:36" x14ac:dyDescent="0.2">
      <c r="A75" s="1" t="s">
        <v>273</v>
      </c>
      <c r="B75" s="1" t="s">
        <v>349</v>
      </c>
      <c r="C75" s="1" t="s">
        <v>563</v>
      </c>
      <c r="D75" s="1" t="s">
        <v>694</v>
      </c>
      <c r="E75" s="3">
        <v>167.04444444444445</v>
      </c>
      <c r="F75" s="3">
        <v>5.6</v>
      </c>
      <c r="G75" s="3">
        <v>0</v>
      </c>
      <c r="H75" s="3">
        <v>0</v>
      </c>
      <c r="I75" s="3">
        <v>0</v>
      </c>
      <c r="J75" s="3">
        <v>0</v>
      </c>
      <c r="K75" s="3">
        <v>0</v>
      </c>
      <c r="L75" s="3">
        <v>0</v>
      </c>
      <c r="M75" s="3">
        <v>16</v>
      </c>
      <c r="N75" s="3">
        <v>0</v>
      </c>
      <c r="O75" s="3">
        <f>SUM(Table2[[#This Row],[Qualified Social Work Staff Hours]:[Other Social Work Staff Hours]])/Table2[[#This Row],[MDS Census]]</f>
        <v>9.5782892111214574E-2</v>
      </c>
      <c r="P75" s="3">
        <v>10.489888888888887</v>
      </c>
      <c r="Q75" s="3">
        <v>9.3375555555555572</v>
      </c>
      <c r="R75" s="3">
        <f>SUM(Table2[[#This Row],[Qualified Activities Professional Hours]:[Other Activities Professional Hours]])/Table2[[#This Row],[MDS Census]]</f>
        <v>0.1186956232539577</v>
      </c>
      <c r="S75" s="3">
        <v>0.5762222222222223</v>
      </c>
      <c r="T75" s="3">
        <v>0</v>
      </c>
      <c r="U75" s="3">
        <v>0</v>
      </c>
      <c r="V75" s="3">
        <f>SUM(Table2[[#This Row],[Occupational Therapist Hours]:[OT Aide Hours]])/Table2[[#This Row],[MDS Census]]</f>
        <v>3.4495144339497141E-3</v>
      </c>
      <c r="W75" s="3">
        <v>0</v>
      </c>
      <c r="X75" s="3">
        <v>0</v>
      </c>
      <c r="Y75" s="3">
        <v>0</v>
      </c>
      <c r="Z75" s="3">
        <f>SUM(Table2[[#This Row],[Physical Therapist (PT) Hours]:[PT Aide Hours]])/Table2[[#This Row],[MDS Census]]</f>
        <v>0</v>
      </c>
      <c r="AA75" s="3">
        <v>0</v>
      </c>
      <c r="AB75" s="3">
        <v>0</v>
      </c>
      <c r="AC75" s="3">
        <v>0</v>
      </c>
      <c r="AD75" s="3">
        <v>0</v>
      </c>
      <c r="AE75" s="3">
        <v>0</v>
      </c>
      <c r="AF75" s="3">
        <v>0</v>
      </c>
      <c r="AG75" s="3">
        <v>0</v>
      </c>
      <c r="AH75" s="1" t="s">
        <v>73</v>
      </c>
      <c r="AI75" s="17">
        <v>4</v>
      </c>
      <c r="AJ75" s="1"/>
    </row>
    <row r="76" spans="1:36" x14ac:dyDescent="0.2">
      <c r="A76" s="1" t="s">
        <v>273</v>
      </c>
      <c r="B76" s="1" t="s">
        <v>350</v>
      </c>
      <c r="C76" s="1" t="s">
        <v>627</v>
      </c>
      <c r="D76" s="1" t="s">
        <v>738</v>
      </c>
      <c r="E76" s="3">
        <v>107.96666666666667</v>
      </c>
      <c r="F76" s="3">
        <v>10.488888888888889</v>
      </c>
      <c r="G76" s="3">
        <v>0.4</v>
      </c>
      <c r="H76" s="3">
        <v>0.52222222222222225</v>
      </c>
      <c r="I76" s="3">
        <v>1.3944444444444444</v>
      </c>
      <c r="J76" s="3">
        <v>0</v>
      </c>
      <c r="K76" s="3">
        <v>0</v>
      </c>
      <c r="L76" s="3">
        <v>8.346222222222222</v>
      </c>
      <c r="M76" s="3">
        <v>5.8278888888888876</v>
      </c>
      <c r="N76" s="3">
        <v>6.0445555555555552</v>
      </c>
      <c r="O76" s="3">
        <f>SUM(Table2[[#This Row],[Qualified Social Work Staff Hours]:[Other Social Work Staff Hours]])/Table2[[#This Row],[MDS Census]]</f>
        <v>0.10996398065246474</v>
      </c>
      <c r="P76" s="3">
        <v>4.6097777777777775</v>
      </c>
      <c r="Q76" s="3">
        <v>5.9385555555555536</v>
      </c>
      <c r="R76" s="3">
        <f>SUM(Table2[[#This Row],[Qualified Activities Professional Hours]:[Other Activities Professional Hours]])/Table2[[#This Row],[MDS Census]]</f>
        <v>9.7699907378820616E-2</v>
      </c>
      <c r="S76" s="3">
        <v>8.2134444444444448</v>
      </c>
      <c r="T76" s="3">
        <v>10.704222222222223</v>
      </c>
      <c r="U76" s="3">
        <v>0</v>
      </c>
      <c r="V76" s="3">
        <f>SUM(Table2[[#This Row],[Occupational Therapist Hours]:[OT Aide Hours]])/Table2[[#This Row],[MDS Census]]</f>
        <v>0.17521765977153445</v>
      </c>
      <c r="W76" s="3">
        <v>6.8166666666666638</v>
      </c>
      <c r="X76" s="3">
        <v>10.959444444444445</v>
      </c>
      <c r="Y76" s="3">
        <v>0</v>
      </c>
      <c r="Z76" s="3">
        <f>SUM(Table2[[#This Row],[Physical Therapist (PT) Hours]:[PT Aide Hours]])/Table2[[#This Row],[MDS Census]]</f>
        <v>0.16464443758361633</v>
      </c>
      <c r="AA76" s="3">
        <v>0</v>
      </c>
      <c r="AB76" s="3">
        <v>0</v>
      </c>
      <c r="AC76" s="3">
        <v>0</v>
      </c>
      <c r="AD76" s="3">
        <v>0</v>
      </c>
      <c r="AE76" s="3">
        <v>0</v>
      </c>
      <c r="AF76" s="3">
        <v>0</v>
      </c>
      <c r="AG76" s="3">
        <v>0</v>
      </c>
      <c r="AH76" s="1" t="s">
        <v>74</v>
      </c>
      <c r="AI76" s="17">
        <v>4</v>
      </c>
      <c r="AJ76" s="1"/>
    </row>
    <row r="77" spans="1:36" x14ac:dyDescent="0.2">
      <c r="A77" s="1" t="s">
        <v>273</v>
      </c>
      <c r="B77" s="1" t="s">
        <v>351</v>
      </c>
      <c r="C77" s="1" t="s">
        <v>600</v>
      </c>
      <c r="D77" s="1" t="s">
        <v>727</v>
      </c>
      <c r="E77" s="3">
        <v>111</v>
      </c>
      <c r="F77" s="3">
        <v>6.0666666666666664</v>
      </c>
      <c r="G77" s="3">
        <v>0.1388888888888889</v>
      </c>
      <c r="H77" s="3">
        <v>0.65555555555555556</v>
      </c>
      <c r="I77" s="3">
        <v>3.9555555555555557</v>
      </c>
      <c r="J77" s="3">
        <v>0</v>
      </c>
      <c r="K77" s="3">
        <v>0</v>
      </c>
      <c r="L77" s="3">
        <v>9.7755555555555524</v>
      </c>
      <c r="M77" s="3">
        <v>10.85</v>
      </c>
      <c r="N77" s="3">
        <v>0</v>
      </c>
      <c r="O77" s="3">
        <f>SUM(Table2[[#This Row],[Qualified Social Work Staff Hours]:[Other Social Work Staff Hours]])/Table2[[#This Row],[MDS Census]]</f>
        <v>9.7747747747747749E-2</v>
      </c>
      <c r="P77" s="3">
        <v>3.4583333333333335</v>
      </c>
      <c r="Q77" s="3">
        <v>6.7694444444444448</v>
      </c>
      <c r="R77" s="3">
        <f>SUM(Table2[[#This Row],[Qualified Activities Professional Hours]:[Other Activities Professional Hours]])/Table2[[#This Row],[MDS Census]]</f>
        <v>9.2142142142142142E-2</v>
      </c>
      <c r="S77" s="3">
        <v>8.3353333333333328</v>
      </c>
      <c r="T77" s="3">
        <v>15.518222222222221</v>
      </c>
      <c r="U77" s="3">
        <v>0</v>
      </c>
      <c r="V77" s="3">
        <f>SUM(Table2[[#This Row],[Occupational Therapist Hours]:[OT Aide Hours]])/Table2[[#This Row],[MDS Census]]</f>
        <v>0.21489689689689687</v>
      </c>
      <c r="W77" s="3">
        <v>6.53722222222222</v>
      </c>
      <c r="X77" s="3">
        <v>9.6498888888888867</v>
      </c>
      <c r="Y77" s="3">
        <v>5.3046666666666678</v>
      </c>
      <c r="Z77" s="3">
        <f>SUM(Table2[[#This Row],[Physical Therapist (PT) Hours]:[PT Aide Hours]])/Table2[[#This Row],[MDS Census]]</f>
        <v>0.19361961961961963</v>
      </c>
      <c r="AA77" s="3">
        <v>0</v>
      </c>
      <c r="AB77" s="3">
        <v>0</v>
      </c>
      <c r="AC77" s="3">
        <v>0</v>
      </c>
      <c r="AD77" s="3">
        <v>0</v>
      </c>
      <c r="AE77" s="3">
        <v>0</v>
      </c>
      <c r="AF77" s="3">
        <v>0</v>
      </c>
      <c r="AG77" s="3">
        <v>0</v>
      </c>
      <c r="AH77" s="1" t="s">
        <v>75</v>
      </c>
      <c r="AI77" s="17">
        <v>4</v>
      </c>
      <c r="AJ77" s="1"/>
    </row>
    <row r="78" spans="1:36" x14ac:dyDescent="0.2">
      <c r="A78" s="1" t="s">
        <v>273</v>
      </c>
      <c r="B78" s="1" t="s">
        <v>352</v>
      </c>
      <c r="C78" s="1" t="s">
        <v>580</v>
      </c>
      <c r="D78" s="1" t="s">
        <v>775</v>
      </c>
      <c r="E78" s="3">
        <v>9.5888888888888886</v>
      </c>
      <c r="F78" s="3">
        <v>0.7416666666666667</v>
      </c>
      <c r="G78" s="3">
        <v>0</v>
      </c>
      <c r="H78" s="3">
        <v>0</v>
      </c>
      <c r="I78" s="3">
        <v>0.66111111111111109</v>
      </c>
      <c r="J78" s="3">
        <v>0</v>
      </c>
      <c r="K78" s="3">
        <v>0</v>
      </c>
      <c r="L78" s="3">
        <v>6.3888888888888884E-2</v>
      </c>
      <c r="M78" s="3">
        <v>0</v>
      </c>
      <c r="N78" s="3">
        <v>0</v>
      </c>
      <c r="O78" s="3">
        <f>SUM(Table2[[#This Row],[Qualified Social Work Staff Hours]:[Other Social Work Staff Hours]])/Table2[[#This Row],[MDS Census]]</f>
        <v>0</v>
      </c>
      <c r="P78" s="3">
        <v>3.8</v>
      </c>
      <c r="Q78" s="3">
        <v>0</v>
      </c>
      <c r="R78" s="3">
        <f>SUM(Table2[[#This Row],[Qualified Activities Professional Hours]:[Other Activities Professional Hours]])/Table2[[#This Row],[MDS Census]]</f>
        <v>0.3962920046349942</v>
      </c>
      <c r="S78" s="3">
        <v>1.3083333333333333</v>
      </c>
      <c r="T78" s="3">
        <v>0</v>
      </c>
      <c r="U78" s="3">
        <v>0</v>
      </c>
      <c r="V78" s="3">
        <f>SUM(Table2[[#This Row],[Occupational Therapist Hours]:[OT Aide Hours]])/Table2[[#This Row],[MDS Census]]</f>
        <v>0.13644264194669758</v>
      </c>
      <c r="W78" s="3">
        <v>0.34722222222222221</v>
      </c>
      <c r="X78" s="3">
        <v>0</v>
      </c>
      <c r="Y78" s="3">
        <v>0</v>
      </c>
      <c r="Z78" s="3">
        <f>SUM(Table2[[#This Row],[Physical Therapist (PT) Hours]:[PT Aide Hours]])/Table2[[#This Row],[MDS Census]]</f>
        <v>3.6210892236384705E-2</v>
      </c>
      <c r="AA78" s="3">
        <v>0</v>
      </c>
      <c r="AB78" s="3">
        <v>0</v>
      </c>
      <c r="AC78" s="3">
        <v>0</v>
      </c>
      <c r="AD78" s="3">
        <v>0</v>
      </c>
      <c r="AE78" s="3">
        <v>0</v>
      </c>
      <c r="AF78" s="3">
        <v>0</v>
      </c>
      <c r="AG78" s="3">
        <v>0</v>
      </c>
      <c r="AH78" s="1" t="s">
        <v>76</v>
      </c>
      <c r="AI78" s="17">
        <v>4</v>
      </c>
      <c r="AJ78" s="1"/>
    </row>
    <row r="79" spans="1:36" x14ac:dyDescent="0.2">
      <c r="A79" s="1" t="s">
        <v>273</v>
      </c>
      <c r="B79" s="1" t="s">
        <v>353</v>
      </c>
      <c r="C79" s="1" t="s">
        <v>563</v>
      </c>
      <c r="D79" s="1" t="s">
        <v>694</v>
      </c>
      <c r="E79" s="3">
        <v>94.3</v>
      </c>
      <c r="F79" s="3">
        <v>5.6</v>
      </c>
      <c r="G79" s="3">
        <v>0.26666666666666666</v>
      </c>
      <c r="H79" s="3">
        <v>0.31111111111111112</v>
      </c>
      <c r="I79" s="3">
        <v>2.4888888888888889</v>
      </c>
      <c r="J79" s="3">
        <v>0</v>
      </c>
      <c r="K79" s="3">
        <v>0</v>
      </c>
      <c r="L79" s="3">
        <v>7.9615555555555542</v>
      </c>
      <c r="M79" s="3">
        <v>4.7444444444444445</v>
      </c>
      <c r="N79" s="3">
        <v>4.1111111111111107</v>
      </c>
      <c r="O79" s="3">
        <f>SUM(Table2[[#This Row],[Qualified Social Work Staff Hours]:[Other Social Work Staff Hours]])/Table2[[#This Row],[MDS Census]]</f>
        <v>9.3908330387651687E-2</v>
      </c>
      <c r="P79" s="3">
        <v>4.6749999999999998</v>
      </c>
      <c r="Q79" s="3">
        <v>5.3555555555555552</v>
      </c>
      <c r="R79" s="3">
        <f>SUM(Table2[[#This Row],[Qualified Activities Professional Hours]:[Other Activities Professional Hours]])/Table2[[#This Row],[MDS Census]]</f>
        <v>0.10636856368563685</v>
      </c>
      <c r="S79" s="3">
        <v>10.732888888888889</v>
      </c>
      <c r="T79" s="3">
        <v>10.394333333333334</v>
      </c>
      <c r="U79" s="3">
        <v>0</v>
      </c>
      <c r="V79" s="3">
        <f>SUM(Table2[[#This Row],[Occupational Therapist Hours]:[OT Aide Hours]])/Table2[[#This Row],[MDS Census]]</f>
        <v>0.22404265347001298</v>
      </c>
      <c r="W79" s="3">
        <v>6.2007777777777768</v>
      </c>
      <c r="X79" s="3">
        <v>18.105444444444448</v>
      </c>
      <c r="Y79" s="3">
        <v>0</v>
      </c>
      <c r="Z79" s="3">
        <f>SUM(Table2[[#This Row],[Physical Therapist (PT) Hours]:[PT Aide Hours]])/Table2[[#This Row],[MDS Census]]</f>
        <v>0.257754212324732</v>
      </c>
      <c r="AA79" s="3">
        <v>0</v>
      </c>
      <c r="AB79" s="3">
        <v>0</v>
      </c>
      <c r="AC79" s="3">
        <v>0</v>
      </c>
      <c r="AD79" s="3">
        <v>0</v>
      </c>
      <c r="AE79" s="3">
        <v>0</v>
      </c>
      <c r="AF79" s="3">
        <v>0</v>
      </c>
      <c r="AG79" s="3">
        <v>0</v>
      </c>
      <c r="AH79" s="1" t="s">
        <v>77</v>
      </c>
      <c r="AI79" s="17">
        <v>4</v>
      </c>
      <c r="AJ79" s="1"/>
    </row>
    <row r="80" spans="1:36" x14ac:dyDescent="0.2">
      <c r="A80" s="1" t="s">
        <v>273</v>
      </c>
      <c r="B80" s="1" t="s">
        <v>354</v>
      </c>
      <c r="C80" s="1" t="s">
        <v>628</v>
      </c>
      <c r="D80" s="1" t="s">
        <v>776</v>
      </c>
      <c r="E80" s="3">
        <v>87.577777777777783</v>
      </c>
      <c r="F80" s="3">
        <v>5.5555555555555554</v>
      </c>
      <c r="G80" s="3">
        <v>0.3</v>
      </c>
      <c r="H80" s="3">
        <v>0.61222222222222222</v>
      </c>
      <c r="I80" s="3">
        <v>0.55888888888888888</v>
      </c>
      <c r="J80" s="3">
        <v>0</v>
      </c>
      <c r="K80" s="3">
        <v>0</v>
      </c>
      <c r="L80" s="3">
        <v>5.4114444444444434</v>
      </c>
      <c r="M80" s="3">
        <v>0</v>
      </c>
      <c r="N80" s="3">
        <v>4.6460000000000008</v>
      </c>
      <c r="O80" s="3">
        <f>SUM(Table2[[#This Row],[Qualified Social Work Staff Hours]:[Other Social Work Staff Hours]])/Table2[[#This Row],[MDS Census]]</f>
        <v>5.3049987312864762E-2</v>
      </c>
      <c r="P80" s="3">
        <v>4.2903333333333329</v>
      </c>
      <c r="Q80" s="3">
        <v>0</v>
      </c>
      <c r="R80" s="3">
        <f>SUM(Table2[[#This Row],[Qualified Activities Professional Hours]:[Other Activities Professional Hours]])/Table2[[#This Row],[MDS Census]]</f>
        <v>4.8988835320984511E-2</v>
      </c>
      <c r="S80" s="3">
        <v>9.1445555555555522</v>
      </c>
      <c r="T80" s="3">
        <v>0</v>
      </c>
      <c r="U80" s="3">
        <v>0</v>
      </c>
      <c r="V80" s="3">
        <f>SUM(Table2[[#This Row],[Occupational Therapist Hours]:[OT Aide Hours]])/Table2[[#This Row],[MDS Census]]</f>
        <v>0.10441639177873632</v>
      </c>
      <c r="W80" s="3">
        <v>4.5773333333333346</v>
      </c>
      <c r="X80" s="3">
        <v>7.4940000000000007</v>
      </c>
      <c r="Y80" s="3">
        <v>0</v>
      </c>
      <c r="Z80" s="3">
        <f>SUM(Table2[[#This Row],[Physical Therapist (PT) Hours]:[PT Aide Hours]])/Table2[[#This Row],[MDS Census]]</f>
        <v>0.1378355747272266</v>
      </c>
      <c r="AA80" s="3">
        <v>0</v>
      </c>
      <c r="AB80" s="3">
        <v>0</v>
      </c>
      <c r="AC80" s="3">
        <v>0</v>
      </c>
      <c r="AD80" s="3">
        <v>0</v>
      </c>
      <c r="AE80" s="3">
        <v>0</v>
      </c>
      <c r="AF80" s="3">
        <v>0</v>
      </c>
      <c r="AG80" s="3">
        <v>0</v>
      </c>
      <c r="AH80" s="1" t="s">
        <v>78</v>
      </c>
      <c r="AI80" s="17">
        <v>4</v>
      </c>
      <c r="AJ80" s="1"/>
    </row>
    <row r="81" spans="1:36" x14ac:dyDescent="0.2">
      <c r="A81" s="1" t="s">
        <v>273</v>
      </c>
      <c r="B81" s="1" t="s">
        <v>355</v>
      </c>
      <c r="C81" s="1" t="s">
        <v>563</v>
      </c>
      <c r="D81" s="1" t="s">
        <v>694</v>
      </c>
      <c r="E81" s="3">
        <v>30.944444444444443</v>
      </c>
      <c r="F81" s="3">
        <v>11.377777777777778</v>
      </c>
      <c r="G81" s="3">
        <v>0.12222222222222222</v>
      </c>
      <c r="H81" s="3">
        <v>0</v>
      </c>
      <c r="I81" s="3">
        <v>5.6888888888888891</v>
      </c>
      <c r="J81" s="3">
        <v>0</v>
      </c>
      <c r="K81" s="3">
        <v>0</v>
      </c>
      <c r="L81" s="3">
        <v>2.5562222222222224</v>
      </c>
      <c r="M81" s="3">
        <v>4.6504444444444424</v>
      </c>
      <c r="N81" s="3">
        <v>0</v>
      </c>
      <c r="O81" s="3">
        <f>SUM(Table2[[#This Row],[Qualified Social Work Staff Hours]:[Other Social Work Staff Hours]])/Table2[[#This Row],[MDS Census]]</f>
        <v>0.15028366247755828</v>
      </c>
      <c r="P81" s="3">
        <v>0</v>
      </c>
      <c r="Q81" s="3">
        <v>0</v>
      </c>
      <c r="R81" s="3">
        <f>SUM(Table2[[#This Row],[Qualified Activities Professional Hours]:[Other Activities Professional Hours]])/Table2[[#This Row],[MDS Census]]</f>
        <v>0</v>
      </c>
      <c r="S81" s="3">
        <v>5.5768888888888863</v>
      </c>
      <c r="T81" s="3">
        <v>1.2918888888888891</v>
      </c>
      <c r="U81" s="3">
        <v>0</v>
      </c>
      <c r="V81" s="3">
        <f>SUM(Table2[[#This Row],[Occupational Therapist Hours]:[OT Aide Hours]])/Table2[[#This Row],[MDS Census]]</f>
        <v>0.22197127468581682</v>
      </c>
      <c r="W81" s="3">
        <v>4.8527777777777779</v>
      </c>
      <c r="X81" s="3">
        <v>3.2558888888888897</v>
      </c>
      <c r="Y81" s="3">
        <v>0</v>
      </c>
      <c r="Z81" s="3">
        <f>SUM(Table2[[#This Row],[Physical Therapist (PT) Hours]:[PT Aide Hours]])/Table2[[#This Row],[MDS Census]]</f>
        <v>0.26203949730700188</v>
      </c>
      <c r="AA81" s="3">
        <v>0</v>
      </c>
      <c r="AB81" s="3">
        <v>0</v>
      </c>
      <c r="AC81" s="3">
        <v>0</v>
      </c>
      <c r="AD81" s="3">
        <v>0</v>
      </c>
      <c r="AE81" s="3">
        <v>0</v>
      </c>
      <c r="AF81" s="3">
        <v>0</v>
      </c>
      <c r="AG81" s="3">
        <v>0</v>
      </c>
      <c r="AH81" s="1" t="s">
        <v>79</v>
      </c>
      <c r="AI81" s="17">
        <v>4</v>
      </c>
      <c r="AJ81" s="1"/>
    </row>
    <row r="82" spans="1:36" x14ac:dyDescent="0.2">
      <c r="A82" s="1" t="s">
        <v>273</v>
      </c>
      <c r="B82" s="1" t="s">
        <v>356</v>
      </c>
      <c r="C82" s="1" t="s">
        <v>629</v>
      </c>
      <c r="D82" s="1" t="s">
        <v>696</v>
      </c>
      <c r="E82" s="3">
        <v>67.555555555555557</v>
      </c>
      <c r="F82" s="3">
        <v>5.6888888888888891</v>
      </c>
      <c r="G82" s="3">
        <v>0.4</v>
      </c>
      <c r="H82" s="3">
        <v>0.33333333333333331</v>
      </c>
      <c r="I82" s="3">
        <v>1.2277777777777779</v>
      </c>
      <c r="J82" s="3">
        <v>0</v>
      </c>
      <c r="K82" s="3">
        <v>0</v>
      </c>
      <c r="L82" s="3">
        <v>14.098333333333334</v>
      </c>
      <c r="M82" s="3">
        <v>5.5928888888888881</v>
      </c>
      <c r="N82" s="3">
        <v>0</v>
      </c>
      <c r="O82" s="3">
        <f>SUM(Table2[[#This Row],[Qualified Social Work Staff Hours]:[Other Social Work Staff Hours]])/Table2[[#This Row],[MDS Census]]</f>
        <v>8.278947368421051E-2</v>
      </c>
      <c r="P82" s="3">
        <v>5.5223333333333322</v>
      </c>
      <c r="Q82" s="3">
        <v>11.332555555555558</v>
      </c>
      <c r="R82" s="3">
        <f>SUM(Table2[[#This Row],[Qualified Activities Professional Hours]:[Other Activities Professional Hours]])/Table2[[#This Row],[MDS Census]]</f>
        <v>0.24949671052631581</v>
      </c>
      <c r="S82" s="3">
        <v>3.9623333333333339</v>
      </c>
      <c r="T82" s="3">
        <v>3.5770000000000008</v>
      </c>
      <c r="U82" s="3">
        <v>0</v>
      </c>
      <c r="V82" s="3">
        <f>SUM(Table2[[#This Row],[Occupational Therapist Hours]:[OT Aide Hours]])/Table2[[#This Row],[MDS Census]]</f>
        <v>0.11160197368421056</v>
      </c>
      <c r="W82" s="3">
        <v>3.5265555555555559</v>
      </c>
      <c r="X82" s="3">
        <v>3.7293333333333338</v>
      </c>
      <c r="Y82" s="3">
        <v>0</v>
      </c>
      <c r="Z82" s="3">
        <f>SUM(Table2[[#This Row],[Physical Therapist (PT) Hours]:[PT Aide Hours]])/Table2[[#This Row],[MDS Census]]</f>
        <v>0.10740625000000002</v>
      </c>
      <c r="AA82" s="3">
        <v>0</v>
      </c>
      <c r="AB82" s="3">
        <v>0</v>
      </c>
      <c r="AC82" s="3">
        <v>0</v>
      </c>
      <c r="AD82" s="3">
        <v>0</v>
      </c>
      <c r="AE82" s="3">
        <v>0</v>
      </c>
      <c r="AF82" s="3">
        <v>0</v>
      </c>
      <c r="AG82" s="3">
        <v>0</v>
      </c>
      <c r="AH82" s="1" t="s">
        <v>80</v>
      </c>
      <c r="AI82" s="17">
        <v>4</v>
      </c>
      <c r="AJ82" s="1"/>
    </row>
    <row r="83" spans="1:36" x14ac:dyDescent="0.2">
      <c r="A83" s="1" t="s">
        <v>273</v>
      </c>
      <c r="B83" s="1" t="s">
        <v>357</v>
      </c>
      <c r="C83" s="1" t="s">
        <v>602</v>
      </c>
      <c r="D83" s="1" t="s">
        <v>706</v>
      </c>
      <c r="E83" s="3">
        <v>108.14444444444445</v>
      </c>
      <c r="F83" s="3">
        <v>7.3777777777777782</v>
      </c>
      <c r="G83" s="3">
        <v>0.33333333333333331</v>
      </c>
      <c r="H83" s="3">
        <v>0.4</v>
      </c>
      <c r="I83" s="3">
        <v>5.5027777777777782</v>
      </c>
      <c r="J83" s="3">
        <v>0</v>
      </c>
      <c r="K83" s="3">
        <v>0</v>
      </c>
      <c r="L83" s="3">
        <v>2.0856666666666666</v>
      </c>
      <c r="M83" s="3">
        <v>5.6888888888888891</v>
      </c>
      <c r="N83" s="3">
        <v>4.8194444444444446</v>
      </c>
      <c r="O83" s="3">
        <f>SUM(Table2[[#This Row],[Qualified Social Work Staff Hours]:[Other Social Work Staff Hours]])/Table2[[#This Row],[MDS Census]]</f>
        <v>9.7169423610397612E-2</v>
      </c>
      <c r="P83" s="3">
        <v>5.4222222222222225</v>
      </c>
      <c r="Q83" s="3">
        <v>14.969444444444445</v>
      </c>
      <c r="R83" s="3">
        <f>SUM(Table2[[#This Row],[Qualified Activities Professional Hours]:[Other Activities Professional Hours]])/Table2[[#This Row],[MDS Census]]</f>
        <v>0.18855953971026404</v>
      </c>
      <c r="S83" s="3">
        <v>9.4208888888888875</v>
      </c>
      <c r="T83" s="3">
        <v>1.431888888888889</v>
      </c>
      <c r="U83" s="3">
        <v>0</v>
      </c>
      <c r="V83" s="3">
        <f>SUM(Table2[[#This Row],[Occupational Therapist Hours]:[OT Aide Hours]])/Table2[[#This Row],[MDS Census]]</f>
        <v>0.10035446419397923</v>
      </c>
      <c r="W83" s="3">
        <v>8.2543333333333315</v>
      </c>
      <c r="X83" s="3">
        <v>6.1998888888888901</v>
      </c>
      <c r="Y83" s="3">
        <v>0</v>
      </c>
      <c r="Z83" s="3">
        <f>SUM(Table2[[#This Row],[Physical Therapist (PT) Hours]:[PT Aide Hours]])/Table2[[#This Row],[MDS Census]]</f>
        <v>0.13365663207644096</v>
      </c>
      <c r="AA83" s="3">
        <v>0</v>
      </c>
      <c r="AB83" s="3">
        <v>0</v>
      </c>
      <c r="AC83" s="3">
        <v>0</v>
      </c>
      <c r="AD83" s="3">
        <v>0</v>
      </c>
      <c r="AE83" s="3">
        <v>0</v>
      </c>
      <c r="AF83" s="3">
        <v>7.5166666666666666</v>
      </c>
      <c r="AG83" s="3">
        <v>0</v>
      </c>
      <c r="AH83" s="1" t="s">
        <v>81</v>
      </c>
      <c r="AI83" s="17">
        <v>4</v>
      </c>
      <c r="AJ83" s="1"/>
    </row>
    <row r="84" spans="1:36" x14ac:dyDescent="0.2">
      <c r="A84" s="1" t="s">
        <v>273</v>
      </c>
      <c r="B84" s="1" t="s">
        <v>358</v>
      </c>
      <c r="C84" s="1" t="s">
        <v>630</v>
      </c>
      <c r="D84" s="1" t="s">
        <v>777</v>
      </c>
      <c r="E84" s="3">
        <v>93.811111111111117</v>
      </c>
      <c r="F84" s="3">
        <v>5.6888888888888891</v>
      </c>
      <c r="G84" s="3">
        <v>0.12222222222222222</v>
      </c>
      <c r="H84" s="3">
        <v>0.45277777777777778</v>
      </c>
      <c r="I84" s="3">
        <v>1.4194444444444445</v>
      </c>
      <c r="J84" s="3">
        <v>0</v>
      </c>
      <c r="K84" s="3">
        <v>0</v>
      </c>
      <c r="L84" s="3">
        <v>4.7897777777777772</v>
      </c>
      <c r="M84" s="3">
        <v>5.5111111111111111</v>
      </c>
      <c r="N84" s="3">
        <v>4.466666666666665</v>
      </c>
      <c r="O84" s="3">
        <f>SUM(Table2[[#This Row],[Qualified Social Work Staff Hours]:[Other Social Work Staff Hours]])/Table2[[#This Row],[MDS Census]]</f>
        <v>0.10636029847210704</v>
      </c>
      <c r="P84" s="3">
        <v>4.918444444444444</v>
      </c>
      <c r="Q84" s="3">
        <v>9.5865555555555542</v>
      </c>
      <c r="R84" s="3">
        <f>SUM(Table2[[#This Row],[Qualified Activities Professional Hours]:[Other Activities Professional Hours]])/Table2[[#This Row],[MDS Census]]</f>
        <v>0.15461921118085986</v>
      </c>
      <c r="S84" s="3">
        <v>7.1512222222222226</v>
      </c>
      <c r="T84" s="3">
        <v>9.9626666666666672</v>
      </c>
      <c r="U84" s="3">
        <v>0</v>
      </c>
      <c r="V84" s="3">
        <f>SUM(Table2[[#This Row],[Occupational Therapist Hours]:[OT Aide Hours]])/Table2[[#This Row],[MDS Census]]</f>
        <v>0.18242923131588298</v>
      </c>
      <c r="W84" s="3">
        <v>5.1018888888888894</v>
      </c>
      <c r="X84" s="3">
        <v>13.285444444444447</v>
      </c>
      <c r="Y84" s="3">
        <v>0</v>
      </c>
      <c r="Z84" s="3">
        <f>SUM(Table2[[#This Row],[Physical Therapist (PT) Hours]:[PT Aide Hours]])/Table2[[#This Row],[MDS Census]]</f>
        <v>0.19600379012199459</v>
      </c>
      <c r="AA84" s="3">
        <v>0</v>
      </c>
      <c r="AB84" s="3">
        <v>0</v>
      </c>
      <c r="AC84" s="3">
        <v>0</v>
      </c>
      <c r="AD84" s="3">
        <v>0</v>
      </c>
      <c r="AE84" s="3">
        <v>0</v>
      </c>
      <c r="AF84" s="3">
        <v>0</v>
      </c>
      <c r="AG84" s="3">
        <v>0</v>
      </c>
      <c r="AH84" s="1" t="s">
        <v>82</v>
      </c>
      <c r="AI84" s="17">
        <v>4</v>
      </c>
      <c r="AJ84" s="1"/>
    </row>
    <row r="85" spans="1:36" x14ac:dyDescent="0.2">
      <c r="A85" s="1" t="s">
        <v>273</v>
      </c>
      <c r="B85" s="1" t="s">
        <v>359</v>
      </c>
      <c r="C85" s="1" t="s">
        <v>602</v>
      </c>
      <c r="D85" s="1" t="s">
        <v>706</v>
      </c>
      <c r="E85" s="3">
        <v>28.577777777777779</v>
      </c>
      <c r="F85" s="3">
        <v>5.6</v>
      </c>
      <c r="G85" s="3">
        <v>0.4</v>
      </c>
      <c r="H85" s="3">
        <v>0.11666666666666667</v>
      </c>
      <c r="I85" s="3">
        <v>1.0972222222222223</v>
      </c>
      <c r="J85" s="3">
        <v>0</v>
      </c>
      <c r="K85" s="3">
        <v>0</v>
      </c>
      <c r="L85" s="3">
        <v>4.7160000000000002</v>
      </c>
      <c r="M85" s="3">
        <v>4.3742222222222233</v>
      </c>
      <c r="N85" s="3">
        <v>0</v>
      </c>
      <c r="O85" s="3">
        <f>SUM(Table2[[#This Row],[Qualified Social Work Staff Hours]:[Other Social Work Staff Hours]])/Table2[[#This Row],[MDS Census]]</f>
        <v>0.15306376360808713</v>
      </c>
      <c r="P85" s="3">
        <v>3.8261111111111101</v>
      </c>
      <c r="Q85" s="3">
        <v>0</v>
      </c>
      <c r="R85" s="3">
        <f>SUM(Table2[[#This Row],[Qualified Activities Professional Hours]:[Other Activities Professional Hours]])/Table2[[#This Row],[MDS Census]]</f>
        <v>0.13388413685847586</v>
      </c>
      <c r="S85" s="3">
        <v>13.076777777777783</v>
      </c>
      <c r="T85" s="3">
        <v>4.9668888888888887</v>
      </c>
      <c r="U85" s="3">
        <v>0</v>
      </c>
      <c r="V85" s="3">
        <f>SUM(Table2[[#This Row],[Occupational Therapist Hours]:[OT Aide Hours]])/Table2[[#This Row],[MDS Census]]</f>
        <v>0.63138802488335943</v>
      </c>
      <c r="W85" s="3">
        <v>13.148999999999999</v>
      </c>
      <c r="X85" s="3">
        <v>5.92</v>
      </c>
      <c r="Y85" s="3">
        <v>0</v>
      </c>
      <c r="Z85" s="3">
        <f>SUM(Table2[[#This Row],[Physical Therapist (PT) Hours]:[PT Aide Hours]])/Table2[[#This Row],[MDS Census]]</f>
        <v>0.66726671850699837</v>
      </c>
      <c r="AA85" s="3">
        <v>0</v>
      </c>
      <c r="AB85" s="3">
        <v>0</v>
      </c>
      <c r="AC85" s="3">
        <v>0</v>
      </c>
      <c r="AD85" s="3">
        <v>0</v>
      </c>
      <c r="AE85" s="3">
        <v>0</v>
      </c>
      <c r="AF85" s="3">
        <v>0</v>
      </c>
      <c r="AG85" s="3">
        <v>0</v>
      </c>
      <c r="AH85" s="1" t="s">
        <v>83</v>
      </c>
      <c r="AI85" s="17">
        <v>4</v>
      </c>
      <c r="AJ85" s="1"/>
    </row>
    <row r="86" spans="1:36" x14ac:dyDescent="0.2">
      <c r="A86" s="1" t="s">
        <v>273</v>
      </c>
      <c r="B86" s="1" t="s">
        <v>360</v>
      </c>
      <c r="C86" s="1" t="s">
        <v>570</v>
      </c>
      <c r="D86" s="1" t="s">
        <v>719</v>
      </c>
      <c r="E86" s="3">
        <v>64.666666666666671</v>
      </c>
      <c r="F86" s="3">
        <v>5.6888888888888891</v>
      </c>
      <c r="G86" s="3">
        <v>0</v>
      </c>
      <c r="H86" s="3">
        <v>0.29444444444444445</v>
      </c>
      <c r="I86" s="3">
        <v>0.81666666666666665</v>
      </c>
      <c r="J86" s="3">
        <v>0</v>
      </c>
      <c r="K86" s="3">
        <v>0</v>
      </c>
      <c r="L86" s="3">
        <v>3.7144444444444447</v>
      </c>
      <c r="M86" s="3">
        <v>5.3416666666666677</v>
      </c>
      <c r="N86" s="3">
        <v>0</v>
      </c>
      <c r="O86" s="3">
        <f>SUM(Table2[[#This Row],[Qualified Social Work Staff Hours]:[Other Social Work Staff Hours]])/Table2[[#This Row],[MDS Census]]</f>
        <v>8.2603092783505166E-2</v>
      </c>
      <c r="P86" s="3">
        <v>4.9367777777777775</v>
      </c>
      <c r="Q86" s="3">
        <v>4.9545555555555563</v>
      </c>
      <c r="R86" s="3">
        <f>SUM(Table2[[#This Row],[Qualified Activities Professional Hours]:[Other Activities Professional Hours]])/Table2[[#This Row],[MDS Census]]</f>
        <v>0.15295876288659793</v>
      </c>
      <c r="S86" s="3">
        <v>7.9706666666666655</v>
      </c>
      <c r="T86" s="3">
        <v>0.58300000000000007</v>
      </c>
      <c r="U86" s="3">
        <v>0</v>
      </c>
      <c r="V86" s="3">
        <f>SUM(Table2[[#This Row],[Occupational Therapist Hours]:[OT Aide Hours]])/Table2[[#This Row],[MDS Census]]</f>
        <v>0.13227319587628861</v>
      </c>
      <c r="W86" s="3">
        <v>4.1543333333333328</v>
      </c>
      <c r="X86" s="3">
        <v>3.3636666666666679</v>
      </c>
      <c r="Y86" s="3">
        <v>0</v>
      </c>
      <c r="Z86" s="3">
        <f>SUM(Table2[[#This Row],[Physical Therapist (PT) Hours]:[PT Aide Hours]])/Table2[[#This Row],[MDS Census]]</f>
        <v>0.11625773195876289</v>
      </c>
      <c r="AA86" s="3">
        <v>0</v>
      </c>
      <c r="AB86" s="3">
        <v>0</v>
      </c>
      <c r="AC86" s="3">
        <v>0</v>
      </c>
      <c r="AD86" s="3">
        <v>0</v>
      </c>
      <c r="AE86" s="3">
        <v>0</v>
      </c>
      <c r="AF86" s="3">
        <v>0</v>
      </c>
      <c r="AG86" s="3">
        <v>0</v>
      </c>
      <c r="AH86" s="1" t="s">
        <v>84</v>
      </c>
      <c r="AI86" s="17">
        <v>4</v>
      </c>
      <c r="AJ86" s="1"/>
    </row>
    <row r="87" spans="1:36" x14ac:dyDescent="0.2">
      <c r="A87" s="1" t="s">
        <v>273</v>
      </c>
      <c r="B87" s="1" t="s">
        <v>361</v>
      </c>
      <c r="C87" s="1" t="s">
        <v>631</v>
      </c>
      <c r="D87" s="1" t="s">
        <v>737</v>
      </c>
      <c r="E87" s="3">
        <v>75.733333333333334</v>
      </c>
      <c r="F87" s="3">
        <v>5.4222222222222225</v>
      </c>
      <c r="G87" s="3">
        <v>6.6666666666666666E-2</v>
      </c>
      <c r="H87" s="3">
        <v>0.40222222222222226</v>
      </c>
      <c r="I87" s="3">
        <v>2.0758888888888891</v>
      </c>
      <c r="J87" s="3">
        <v>0</v>
      </c>
      <c r="K87" s="3">
        <v>0</v>
      </c>
      <c r="L87" s="3">
        <v>0.64155555555555555</v>
      </c>
      <c r="M87" s="3">
        <v>5.3722222222222218</v>
      </c>
      <c r="N87" s="3">
        <v>0</v>
      </c>
      <c r="O87" s="3">
        <f>SUM(Table2[[#This Row],[Qualified Social Work Staff Hours]:[Other Social Work Staff Hours]])/Table2[[#This Row],[MDS Census]]</f>
        <v>7.0936032863849752E-2</v>
      </c>
      <c r="P87" s="3">
        <v>5.0554444444444435</v>
      </c>
      <c r="Q87" s="3">
        <v>10.900444444444449</v>
      </c>
      <c r="R87" s="3">
        <f>SUM(Table2[[#This Row],[Qualified Activities Professional Hours]:[Other Activities Professional Hours]])/Table2[[#This Row],[MDS Census]]</f>
        <v>0.21068515258215967</v>
      </c>
      <c r="S87" s="3">
        <v>8.5486666666666657</v>
      </c>
      <c r="T87" s="3">
        <v>10.410666666666668</v>
      </c>
      <c r="U87" s="3">
        <v>0</v>
      </c>
      <c r="V87" s="3">
        <f>SUM(Table2[[#This Row],[Occupational Therapist Hours]:[OT Aide Hours]])/Table2[[#This Row],[MDS Census]]</f>
        <v>0.25034330985915493</v>
      </c>
      <c r="W87" s="3">
        <v>4.9866666666666664</v>
      </c>
      <c r="X87" s="3">
        <v>16.249666666666666</v>
      </c>
      <c r="Y87" s="3">
        <v>0</v>
      </c>
      <c r="Z87" s="3">
        <f>SUM(Table2[[#This Row],[Physical Therapist (PT) Hours]:[PT Aide Hours]])/Table2[[#This Row],[MDS Census]]</f>
        <v>0.28040933098591553</v>
      </c>
      <c r="AA87" s="3">
        <v>0</v>
      </c>
      <c r="AB87" s="3">
        <v>0</v>
      </c>
      <c r="AC87" s="3">
        <v>0</v>
      </c>
      <c r="AD87" s="3">
        <v>0</v>
      </c>
      <c r="AE87" s="3">
        <v>0</v>
      </c>
      <c r="AF87" s="3">
        <v>0</v>
      </c>
      <c r="AG87" s="3">
        <v>0</v>
      </c>
      <c r="AH87" s="1" t="s">
        <v>85</v>
      </c>
      <c r="AI87" s="17">
        <v>4</v>
      </c>
      <c r="AJ87" s="1"/>
    </row>
    <row r="88" spans="1:36" x14ac:dyDescent="0.2">
      <c r="A88" s="1" t="s">
        <v>273</v>
      </c>
      <c r="B88" s="1" t="s">
        <v>362</v>
      </c>
      <c r="C88" s="1" t="s">
        <v>632</v>
      </c>
      <c r="D88" s="1" t="s">
        <v>778</v>
      </c>
      <c r="E88" s="3">
        <v>55.81111111111111</v>
      </c>
      <c r="F88" s="3">
        <v>5.6</v>
      </c>
      <c r="G88" s="3">
        <v>0.26666666666666666</v>
      </c>
      <c r="H88" s="3">
        <v>0.12777777777777777</v>
      </c>
      <c r="I88" s="3">
        <v>2.3583333333333334</v>
      </c>
      <c r="J88" s="3">
        <v>0</v>
      </c>
      <c r="K88" s="3">
        <v>0</v>
      </c>
      <c r="L88" s="3">
        <v>2.7275555555555551</v>
      </c>
      <c r="M88" s="3">
        <v>5.4222222222222225</v>
      </c>
      <c r="N88" s="3">
        <v>0</v>
      </c>
      <c r="O88" s="3">
        <f>SUM(Table2[[#This Row],[Qualified Social Work Staff Hours]:[Other Social Work Staff Hours]])/Table2[[#This Row],[MDS Census]]</f>
        <v>9.7153095759506272E-2</v>
      </c>
      <c r="P88" s="3">
        <v>5.6</v>
      </c>
      <c r="Q88" s="3">
        <v>9.6694444444444443</v>
      </c>
      <c r="R88" s="3">
        <f>SUM(Table2[[#This Row],[Qualified Activities Professional Hours]:[Other Activities Professional Hours]])/Table2[[#This Row],[MDS Census]]</f>
        <v>0.27359147919569976</v>
      </c>
      <c r="S88" s="3">
        <v>2.9088888888888889</v>
      </c>
      <c r="T88" s="3">
        <v>2.5184444444444449</v>
      </c>
      <c r="U88" s="3">
        <v>0</v>
      </c>
      <c r="V88" s="3">
        <f>SUM(Table2[[#This Row],[Occupational Therapist Hours]:[OT Aide Hours]])/Table2[[#This Row],[MDS Census]]</f>
        <v>9.7244674497312361E-2</v>
      </c>
      <c r="W88" s="3">
        <v>2.671555555555555</v>
      </c>
      <c r="X88" s="3">
        <v>5.8865555555555549</v>
      </c>
      <c r="Y88" s="3">
        <v>0.17900000000000002</v>
      </c>
      <c r="Z88" s="3">
        <f>SUM(Table2[[#This Row],[Physical Therapist (PT) Hours]:[PT Aide Hours]])/Table2[[#This Row],[MDS Census]]</f>
        <v>0.15654787975313555</v>
      </c>
      <c r="AA88" s="3">
        <v>0</v>
      </c>
      <c r="AB88" s="3">
        <v>0</v>
      </c>
      <c r="AC88" s="3">
        <v>0</v>
      </c>
      <c r="AD88" s="3">
        <v>0</v>
      </c>
      <c r="AE88" s="3">
        <v>0</v>
      </c>
      <c r="AF88" s="3">
        <v>0</v>
      </c>
      <c r="AG88" s="3">
        <v>0</v>
      </c>
      <c r="AH88" s="1" t="s">
        <v>86</v>
      </c>
      <c r="AI88" s="17">
        <v>4</v>
      </c>
      <c r="AJ88" s="1"/>
    </row>
    <row r="89" spans="1:36" x14ac:dyDescent="0.2">
      <c r="A89" s="1" t="s">
        <v>273</v>
      </c>
      <c r="B89" s="1" t="s">
        <v>363</v>
      </c>
      <c r="C89" s="1" t="s">
        <v>569</v>
      </c>
      <c r="D89" s="1" t="s">
        <v>732</v>
      </c>
      <c r="E89" s="3">
        <v>62.166666666666664</v>
      </c>
      <c r="F89" s="3">
        <v>5.6888888888888891</v>
      </c>
      <c r="G89" s="3">
        <v>0.4</v>
      </c>
      <c r="H89" s="3">
        <v>0.29722222222222222</v>
      </c>
      <c r="I89" s="3">
        <v>0.82777777777777772</v>
      </c>
      <c r="J89" s="3">
        <v>0</v>
      </c>
      <c r="K89" s="3">
        <v>0</v>
      </c>
      <c r="L89" s="3">
        <v>2.8381111111111119</v>
      </c>
      <c r="M89" s="3">
        <v>5.4750000000000005</v>
      </c>
      <c r="N89" s="3">
        <v>0</v>
      </c>
      <c r="O89" s="3">
        <f>SUM(Table2[[#This Row],[Qualified Social Work Staff Hours]:[Other Social Work Staff Hours]])/Table2[[#This Row],[MDS Census]]</f>
        <v>8.8069705093833786E-2</v>
      </c>
      <c r="P89" s="3">
        <v>4.7845555555555563</v>
      </c>
      <c r="Q89" s="3">
        <v>4.434111111111112</v>
      </c>
      <c r="R89" s="3">
        <f>SUM(Table2[[#This Row],[Qualified Activities Professional Hours]:[Other Activities Professional Hours]])/Table2[[#This Row],[MDS Census]]</f>
        <v>0.14828954423592494</v>
      </c>
      <c r="S89" s="3">
        <v>3.4042222222222236</v>
      </c>
      <c r="T89" s="3">
        <v>3.8992222222222215</v>
      </c>
      <c r="U89" s="3">
        <v>0</v>
      </c>
      <c r="V89" s="3">
        <f>SUM(Table2[[#This Row],[Occupational Therapist Hours]:[OT Aide Hours]])/Table2[[#This Row],[MDS Census]]</f>
        <v>0.11748168007149241</v>
      </c>
      <c r="W89" s="3">
        <v>4.1696666666666662</v>
      </c>
      <c r="X89" s="3">
        <v>7.6288888888888877</v>
      </c>
      <c r="Y89" s="3">
        <v>0</v>
      </c>
      <c r="Z89" s="3">
        <f>SUM(Table2[[#This Row],[Physical Therapist (PT) Hours]:[PT Aide Hours]])/Table2[[#This Row],[MDS Census]]</f>
        <v>0.18978909740840033</v>
      </c>
      <c r="AA89" s="3">
        <v>0</v>
      </c>
      <c r="AB89" s="3">
        <v>0</v>
      </c>
      <c r="AC89" s="3">
        <v>0</v>
      </c>
      <c r="AD89" s="3">
        <v>0</v>
      </c>
      <c r="AE89" s="3">
        <v>0</v>
      </c>
      <c r="AF89" s="3">
        <v>0</v>
      </c>
      <c r="AG89" s="3">
        <v>0</v>
      </c>
      <c r="AH89" s="1" t="s">
        <v>87</v>
      </c>
      <c r="AI89" s="17">
        <v>4</v>
      </c>
      <c r="AJ89" s="1"/>
    </row>
    <row r="90" spans="1:36" x14ac:dyDescent="0.2">
      <c r="A90" s="1" t="s">
        <v>273</v>
      </c>
      <c r="B90" s="1" t="s">
        <v>364</v>
      </c>
      <c r="C90" s="1" t="s">
        <v>633</v>
      </c>
      <c r="D90" s="1" t="s">
        <v>739</v>
      </c>
      <c r="E90" s="3">
        <v>39.144444444444446</v>
      </c>
      <c r="F90" s="3">
        <v>28.63022222222223</v>
      </c>
      <c r="G90" s="3">
        <v>1.0111111111111111</v>
      </c>
      <c r="H90" s="3">
        <v>3.3333333333333333E-2</v>
      </c>
      <c r="I90" s="3">
        <v>0</v>
      </c>
      <c r="J90" s="3">
        <v>0</v>
      </c>
      <c r="K90" s="3">
        <v>0</v>
      </c>
      <c r="L90" s="3">
        <v>0</v>
      </c>
      <c r="M90" s="3">
        <v>0</v>
      </c>
      <c r="N90" s="3">
        <v>0</v>
      </c>
      <c r="O90" s="3">
        <f>SUM(Table2[[#This Row],[Qualified Social Work Staff Hours]:[Other Social Work Staff Hours]])/Table2[[#This Row],[MDS Census]]</f>
        <v>0</v>
      </c>
      <c r="P90" s="3">
        <v>5.538666666666666</v>
      </c>
      <c r="Q90" s="3">
        <v>13.314111111111115</v>
      </c>
      <c r="R90" s="3">
        <f>SUM(Table2[[#This Row],[Qualified Activities Professional Hours]:[Other Activities Professional Hours]])/Table2[[#This Row],[MDS Census]]</f>
        <v>0.48162077774623907</v>
      </c>
      <c r="S90" s="3">
        <v>0</v>
      </c>
      <c r="T90" s="3">
        <v>0</v>
      </c>
      <c r="U90" s="3">
        <v>0</v>
      </c>
      <c r="V90" s="3">
        <f>SUM(Table2[[#This Row],[Occupational Therapist Hours]:[OT Aide Hours]])/Table2[[#This Row],[MDS Census]]</f>
        <v>0</v>
      </c>
      <c r="W90" s="3">
        <v>0</v>
      </c>
      <c r="X90" s="3">
        <v>0</v>
      </c>
      <c r="Y90" s="3">
        <v>0</v>
      </c>
      <c r="Z90" s="3">
        <f>SUM(Table2[[#This Row],[Physical Therapist (PT) Hours]:[PT Aide Hours]])/Table2[[#This Row],[MDS Census]]</f>
        <v>0</v>
      </c>
      <c r="AA90" s="3">
        <v>0</v>
      </c>
      <c r="AB90" s="3">
        <v>0</v>
      </c>
      <c r="AC90" s="3">
        <v>0</v>
      </c>
      <c r="AD90" s="3">
        <v>43.979444444444447</v>
      </c>
      <c r="AE90" s="3">
        <v>0</v>
      </c>
      <c r="AF90" s="3">
        <v>0</v>
      </c>
      <c r="AG90" s="3">
        <v>0</v>
      </c>
      <c r="AH90" s="1" t="s">
        <v>88</v>
      </c>
      <c r="AI90" s="17">
        <v>4</v>
      </c>
      <c r="AJ90" s="1"/>
    </row>
    <row r="91" spans="1:36" x14ac:dyDescent="0.2">
      <c r="A91" s="1" t="s">
        <v>273</v>
      </c>
      <c r="B91" s="1" t="s">
        <v>365</v>
      </c>
      <c r="C91" s="1" t="s">
        <v>634</v>
      </c>
      <c r="D91" s="1" t="s">
        <v>779</v>
      </c>
      <c r="E91" s="3">
        <v>43.222222222222221</v>
      </c>
      <c r="F91" s="3">
        <v>5.6888888888888891</v>
      </c>
      <c r="G91" s="3">
        <v>0.33333333333333331</v>
      </c>
      <c r="H91" s="3">
        <v>0.18888888888888888</v>
      </c>
      <c r="I91" s="3">
        <v>0.78888888888888886</v>
      </c>
      <c r="J91" s="3">
        <v>0</v>
      </c>
      <c r="K91" s="3">
        <v>0</v>
      </c>
      <c r="L91" s="3">
        <v>3.4284444444444446</v>
      </c>
      <c r="M91" s="3">
        <v>5.9398888888888903</v>
      </c>
      <c r="N91" s="3">
        <v>0</v>
      </c>
      <c r="O91" s="3">
        <f>SUM(Table2[[#This Row],[Qualified Social Work Staff Hours]:[Other Social Work Staff Hours]])/Table2[[#This Row],[MDS Census]]</f>
        <v>0.13742673521850904</v>
      </c>
      <c r="P91" s="3">
        <v>5.3701111111111111</v>
      </c>
      <c r="Q91" s="3">
        <v>4.5634444444444444</v>
      </c>
      <c r="R91" s="3">
        <f>SUM(Table2[[#This Row],[Qualified Activities Professional Hours]:[Other Activities Professional Hours]])/Table2[[#This Row],[MDS Census]]</f>
        <v>0.22982519280205654</v>
      </c>
      <c r="S91" s="3">
        <v>3.1293333333333333</v>
      </c>
      <c r="T91" s="3">
        <v>2.8906666666666663</v>
      </c>
      <c r="U91" s="3">
        <v>0</v>
      </c>
      <c r="V91" s="3">
        <f>SUM(Table2[[#This Row],[Occupational Therapist Hours]:[OT Aide Hours]])/Table2[[#This Row],[MDS Census]]</f>
        <v>0.13928020565552698</v>
      </c>
      <c r="W91" s="3">
        <v>0.93744444444444464</v>
      </c>
      <c r="X91" s="3">
        <v>7.5720000000000001</v>
      </c>
      <c r="Y91" s="3">
        <v>0</v>
      </c>
      <c r="Z91" s="3">
        <f>SUM(Table2[[#This Row],[Physical Therapist (PT) Hours]:[PT Aide Hours]])/Table2[[#This Row],[MDS Census]]</f>
        <v>0.19687660668380463</v>
      </c>
      <c r="AA91" s="3">
        <v>0</v>
      </c>
      <c r="AB91" s="3">
        <v>0</v>
      </c>
      <c r="AC91" s="3">
        <v>0</v>
      </c>
      <c r="AD91" s="3">
        <v>0</v>
      </c>
      <c r="AE91" s="3">
        <v>0</v>
      </c>
      <c r="AF91" s="3">
        <v>0</v>
      </c>
      <c r="AG91" s="3">
        <v>0</v>
      </c>
      <c r="AH91" s="1" t="s">
        <v>89</v>
      </c>
      <c r="AI91" s="17">
        <v>4</v>
      </c>
      <c r="AJ91" s="1"/>
    </row>
    <row r="92" spans="1:36" x14ac:dyDescent="0.2">
      <c r="A92" s="1" t="s">
        <v>273</v>
      </c>
      <c r="B92" s="1" t="s">
        <v>366</v>
      </c>
      <c r="C92" s="1" t="s">
        <v>635</v>
      </c>
      <c r="D92" s="1" t="s">
        <v>780</v>
      </c>
      <c r="E92" s="3">
        <v>91.588888888888889</v>
      </c>
      <c r="F92" s="3">
        <v>5.333333333333333</v>
      </c>
      <c r="G92" s="3">
        <v>0.13111111111111109</v>
      </c>
      <c r="H92" s="3">
        <v>0.39111111111111113</v>
      </c>
      <c r="I92" s="3">
        <v>0.72222222222222221</v>
      </c>
      <c r="J92" s="3">
        <v>0</v>
      </c>
      <c r="K92" s="3">
        <v>0</v>
      </c>
      <c r="L92" s="3">
        <v>5.4477777777777776</v>
      </c>
      <c r="M92" s="3">
        <v>0</v>
      </c>
      <c r="N92" s="3">
        <v>0</v>
      </c>
      <c r="O92" s="3">
        <f>SUM(Table2[[#This Row],[Qualified Social Work Staff Hours]:[Other Social Work Staff Hours]])/Table2[[#This Row],[MDS Census]]</f>
        <v>0</v>
      </c>
      <c r="P92" s="3">
        <v>0</v>
      </c>
      <c r="Q92" s="3">
        <v>11.093777777777776</v>
      </c>
      <c r="R92" s="3">
        <f>SUM(Table2[[#This Row],[Qualified Activities Professional Hours]:[Other Activities Professional Hours]])/Table2[[#This Row],[MDS Census]]</f>
        <v>0.12112580371224067</v>
      </c>
      <c r="S92" s="3">
        <v>11.039333333333332</v>
      </c>
      <c r="T92" s="3">
        <v>0</v>
      </c>
      <c r="U92" s="3">
        <v>0</v>
      </c>
      <c r="V92" s="3">
        <f>SUM(Table2[[#This Row],[Occupational Therapist Hours]:[OT Aide Hours]])/Table2[[#This Row],[MDS Census]]</f>
        <v>0.12053135994176875</v>
      </c>
      <c r="W92" s="3">
        <v>3.9101111111111129</v>
      </c>
      <c r="X92" s="3">
        <v>9.9794444444444466</v>
      </c>
      <c r="Y92" s="3">
        <v>0</v>
      </c>
      <c r="Z92" s="3">
        <f>SUM(Table2[[#This Row],[Physical Therapist (PT) Hours]:[PT Aide Hours]])/Table2[[#This Row],[MDS Census]]</f>
        <v>0.15165109790124959</v>
      </c>
      <c r="AA92" s="3">
        <v>0</v>
      </c>
      <c r="AB92" s="3">
        <v>0</v>
      </c>
      <c r="AC92" s="3">
        <v>0</v>
      </c>
      <c r="AD92" s="3">
        <v>0</v>
      </c>
      <c r="AE92" s="3">
        <v>0</v>
      </c>
      <c r="AF92" s="3">
        <v>0</v>
      </c>
      <c r="AG92" s="3">
        <v>0</v>
      </c>
      <c r="AH92" s="1" t="s">
        <v>90</v>
      </c>
      <c r="AI92" s="17">
        <v>4</v>
      </c>
      <c r="AJ92" s="1"/>
    </row>
    <row r="93" spans="1:36" x14ac:dyDescent="0.2">
      <c r="A93" s="1" t="s">
        <v>273</v>
      </c>
      <c r="B93" s="1" t="s">
        <v>367</v>
      </c>
      <c r="C93" s="1" t="s">
        <v>602</v>
      </c>
      <c r="D93" s="1" t="s">
        <v>706</v>
      </c>
      <c r="E93" s="3">
        <v>109.97777777777777</v>
      </c>
      <c r="F93" s="3">
        <v>5.6</v>
      </c>
      <c r="G93" s="3">
        <v>0.33333333333333331</v>
      </c>
      <c r="H93" s="3">
        <v>0.5461111111111111</v>
      </c>
      <c r="I93" s="3">
        <v>2.7777777777777777</v>
      </c>
      <c r="J93" s="3">
        <v>0</v>
      </c>
      <c r="K93" s="3">
        <v>0</v>
      </c>
      <c r="L93" s="3">
        <v>0</v>
      </c>
      <c r="M93" s="3">
        <v>0</v>
      </c>
      <c r="N93" s="3">
        <v>7.8854444444444436</v>
      </c>
      <c r="O93" s="3">
        <f>SUM(Table2[[#This Row],[Qualified Social Work Staff Hours]:[Other Social Work Staff Hours]])/Table2[[#This Row],[MDS Census]]</f>
        <v>7.170034350373812E-2</v>
      </c>
      <c r="P93" s="3">
        <v>5.4651111111111117</v>
      </c>
      <c r="Q93" s="3">
        <v>4.7993333333333332</v>
      </c>
      <c r="R93" s="3">
        <f>SUM(Table2[[#This Row],[Qualified Activities Professional Hours]:[Other Activities Professional Hours]])/Table2[[#This Row],[MDS Census]]</f>
        <v>9.333198625985048E-2</v>
      </c>
      <c r="S93" s="3">
        <v>0</v>
      </c>
      <c r="T93" s="3">
        <v>0</v>
      </c>
      <c r="U93" s="3">
        <v>0</v>
      </c>
      <c r="V93" s="3">
        <f>SUM(Table2[[#This Row],[Occupational Therapist Hours]:[OT Aide Hours]])/Table2[[#This Row],[MDS Census]]</f>
        <v>0</v>
      </c>
      <c r="W93" s="3">
        <v>0</v>
      </c>
      <c r="X93" s="3">
        <v>0</v>
      </c>
      <c r="Y93" s="3">
        <v>0</v>
      </c>
      <c r="Z93" s="3">
        <f>SUM(Table2[[#This Row],[Physical Therapist (PT) Hours]:[PT Aide Hours]])/Table2[[#This Row],[MDS Census]]</f>
        <v>0</v>
      </c>
      <c r="AA93" s="3">
        <v>0</v>
      </c>
      <c r="AB93" s="3">
        <v>0</v>
      </c>
      <c r="AC93" s="3">
        <v>0</v>
      </c>
      <c r="AD93" s="3">
        <v>0</v>
      </c>
      <c r="AE93" s="3">
        <v>0</v>
      </c>
      <c r="AF93" s="3">
        <v>0</v>
      </c>
      <c r="AG93" s="3">
        <v>0</v>
      </c>
      <c r="AH93" s="1" t="s">
        <v>91</v>
      </c>
      <c r="AI93" s="17">
        <v>4</v>
      </c>
      <c r="AJ93" s="1"/>
    </row>
    <row r="94" spans="1:36" x14ac:dyDescent="0.2">
      <c r="A94" s="1" t="s">
        <v>273</v>
      </c>
      <c r="B94" s="1" t="s">
        <v>368</v>
      </c>
      <c r="C94" s="1" t="s">
        <v>636</v>
      </c>
      <c r="D94" s="1" t="s">
        <v>781</v>
      </c>
      <c r="E94" s="3">
        <v>61.733333333333334</v>
      </c>
      <c r="F94" s="3">
        <v>24.672222222222221</v>
      </c>
      <c r="G94" s="3">
        <v>3.3333333333333333E-2</v>
      </c>
      <c r="H94" s="3">
        <v>0.2981111111111111</v>
      </c>
      <c r="I94" s="3">
        <v>1.0027777777777778</v>
      </c>
      <c r="J94" s="3">
        <v>0</v>
      </c>
      <c r="K94" s="3">
        <v>0</v>
      </c>
      <c r="L94" s="3">
        <v>2.800333333333334</v>
      </c>
      <c r="M94" s="3">
        <v>5.6888888888888891</v>
      </c>
      <c r="N94" s="3">
        <v>0</v>
      </c>
      <c r="O94" s="3">
        <f>SUM(Table2[[#This Row],[Qualified Social Work Staff Hours]:[Other Social Work Staff Hours]])/Table2[[#This Row],[MDS Census]]</f>
        <v>9.2152627789776814E-2</v>
      </c>
      <c r="P94" s="3">
        <v>4.5</v>
      </c>
      <c r="Q94" s="3">
        <v>3.8527777777777779</v>
      </c>
      <c r="R94" s="3">
        <f>SUM(Table2[[#This Row],[Qualified Activities Professional Hours]:[Other Activities Professional Hours]])/Table2[[#This Row],[MDS Census]]</f>
        <v>0.13530417566594671</v>
      </c>
      <c r="S94" s="3">
        <v>5.6657777777777776</v>
      </c>
      <c r="T94" s="3">
        <v>1.7825555555555552</v>
      </c>
      <c r="U94" s="3">
        <v>0</v>
      </c>
      <c r="V94" s="3">
        <f>SUM(Table2[[#This Row],[Occupational Therapist Hours]:[OT Aide Hours]])/Table2[[#This Row],[MDS Census]]</f>
        <v>0.12065334773218141</v>
      </c>
      <c r="W94" s="3">
        <v>3.3217777777777782</v>
      </c>
      <c r="X94" s="3">
        <v>2.8432222222222219</v>
      </c>
      <c r="Y94" s="3">
        <v>0</v>
      </c>
      <c r="Z94" s="3">
        <f>SUM(Table2[[#This Row],[Physical Therapist (PT) Hours]:[PT Aide Hours]])/Table2[[#This Row],[MDS Census]]</f>
        <v>9.9865010799136067E-2</v>
      </c>
      <c r="AA94" s="3">
        <v>0</v>
      </c>
      <c r="AB94" s="3">
        <v>0</v>
      </c>
      <c r="AC94" s="3">
        <v>0</v>
      </c>
      <c r="AD94" s="3">
        <v>0</v>
      </c>
      <c r="AE94" s="3">
        <v>0</v>
      </c>
      <c r="AF94" s="3">
        <v>0</v>
      </c>
      <c r="AG94" s="3">
        <v>0</v>
      </c>
      <c r="AH94" s="1" t="s">
        <v>92</v>
      </c>
      <c r="AI94" s="17">
        <v>4</v>
      </c>
      <c r="AJ94" s="1"/>
    </row>
    <row r="95" spans="1:36" x14ac:dyDescent="0.2">
      <c r="A95" s="1" t="s">
        <v>273</v>
      </c>
      <c r="B95" s="1" t="s">
        <v>369</v>
      </c>
      <c r="C95" s="1" t="s">
        <v>619</v>
      </c>
      <c r="D95" s="1" t="s">
        <v>717</v>
      </c>
      <c r="E95" s="3">
        <v>91.066666666666663</v>
      </c>
      <c r="F95" s="3">
        <v>5.7777777777777777</v>
      </c>
      <c r="G95" s="3">
        <v>0.16666666666666666</v>
      </c>
      <c r="H95" s="3">
        <v>0.32222222222222224</v>
      </c>
      <c r="I95" s="3">
        <v>1.9944444444444445</v>
      </c>
      <c r="J95" s="3">
        <v>0</v>
      </c>
      <c r="K95" s="3">
        <v>0</v>
      </c>
      <c r="L95" s="3">
        <v>16.926888888888886</v>
      </c>
      <c r="M95" s="3">
        <v>5.6888888888888891</v>
      </c>
      <c r="N95" s="3">
        <v>0</v>
      </c>
      <c r="O95" s="3">
        <f>SUM(Table2[[#This Row],[Qualified Social Work Staff Hours]:[Other Social Work Staff Hours]])/Table2[[#This Row],[MDS Census]]</f>
        <v>6.2469497315763789E-2</v>
      </c>
      <c r="P95" s="3">
        <v>5.1341111111111131</v>
      </c>
      <c r="Q95" s="3">
        <v>12.072222222222225</v>
      </c>
      <c r="R95" s="3">
        <f>SUM(Table2[[#This Row],[Qualified Activities Professional Hours]:[Other Activities Professional Hours]])/Table2[[#This Row],[MDS Census]]</f>
        <v>0.18894216691068819</v>
      </c>
      <c r="S95" s="3">
        <v>10.709333333333332</v>
      </c>
      <c r="T95" s="3">
        <v>9.2444444444444454</v>
      </c>
      <c r="U95" s="3">
        <v>0</v>
      </c>
      <c r="V95" s="3">
        <f>SUM(Table2[[#This Row],[Occupational Therapist Hours]:[OT Aide Hours]])/Table2[[#This Row],[MDS Census]]</f>
        <v>0.2191117618350415</v>
      </c>
      <c r="W95" s="3">
        <v>9.6436666666666664</v>
      </c>
      <c r="X95" s="3">
        <v>12.01722222222222</v>
      </c>
      <c r="Y95" s="3">
        <v>0</v>
      </c>
      <c r="Z95" s="3">
        <f>SUM(Table2[[#This Row],[Physical Therapist (PT) Hours]:[PT Aide Hours]])/Table2[[#This Row],[MDS Census]]</f>
        <v>0.23785749145924837</v>
      </c>
      <c r="AA95" s="3">
        <v>0</v>
      </c>
      <c r="AB95" s="3">
        <v>0</v>
      </c>
      <c r="AC95" s="3">
        <v>0</v>
      </c>
      <c r="AD95" s="3">
        <v>0</v>
      </c>
      <c r="AE95" s="3">
        <v>0</v>
      </c>
      <c r="AF95" s="3">
        <v>0</v>
      </c>
      <c r="AG95" s="3">
        <v>0</v>
      </c>
      <c r="AH95" s="1" t="s">
        <v>93</v>
      </c>
      <c r="AI95" s="17">
        <v>4</v>
      </c>
      <c r="AJ95" s="1"/>
    </row>
    <row r="96" spans="1:36" x14ac:dyDescent="0.2">
      <c r="A96" s="1" t="s">
        <v>273</v>
      </c>
      <c r="B96" s="1" t="s">
        <v>370</v>
      </c>
      <c r="C96" s="1" t="s">
        <v>637</v>
      </c>
      <c r="D96" s="1" t="s">
        <v>782</v>
      </c>
      <c r="E96" s="3">
        <v>62.422222222222224</v>
      </c>
      <c r="F96" s="3">
        <v>5.6</v>
      </c>
      <c r="G96" s="3">
        <v>0.1111111111111111</v>
      </c>
      <c r="H96" s="3">
        <v>0</v>
      </c>
      <c r="I96" s="3">
        <v>0</v>
      </c>
      <c r="J96" s="3">
        <v>0</v>
      </c>
      <c r="K96" s="3">
        <v>0.37777777777777777</v>
      </c>
      <c r="L96" s="3">
        <v>2.0302222222222226</v>
      </c>
      <c r="M96" s="3">
        <v>5.4222222222222225</v>
      </c>
      <c r="N96" s="3">
        <v>0</v>
      </c>
      <c r="O96" s="3">
        <f>SUM(Table2[[#This Row],[Qualified Social Work Staff Hours]:[Other Social Work Staff Hours]])/Table2[[#This Row],[MDS Census]]</f>
        <v>8.6863652545389816E-2</v>
      </c>
      <c r="P96" s="3">
        <v>5.9665555555555532</v>
      </c>
      <c r="Q96" s="3">
        <v>0</v>
      </c>
      <c r="R96" s="3">
        <f>SUM(Table2[[#This Row],[Qualified Activities Professional Hours]:[Other Activities Professional Hours]])/Table2[[#This Row],[MDS Census]]</f>
        <v>9.5583837664649299E-2</v>
      </c>
      <c r="S96" s="3">
        <v>1.9480000000000002</v>
      </c>
      <c r="T96" s="3">
        <v>1.6845555555555558</v>
      </c>
      <c r="U96" s="3">
        <v>0</v>
      </c>
      <c r="V96" s="3">
        <f>SUM(Table2[[#This Row],[Occupational Therapist Hours]:[OT Aide Hours]])/Table2[[#This Row],[MDS Census]]</f>
        <v>5.8193307226771102E-2</v>
      </c>
      <c r="W96" s="3">
        <v>1.8224444444444443</v>
      </c>
      <c r="X96" s="3">
        <v>1.660333333333333</v>
      </c>
      <c r="Y96" s="3">
        <v>0</v>
      </c>
      <c r="Z96" s="3">
        <f>SUM(Table2[[#This Row],[Physical Therapist (PT) Hours]:[PT Aide Hours]])/Table2[[#This Row],[MDS Census]]</f>
        <v>5.5793876824492696E-2</v>
      </c>
      <c r="AA96" s="3">
        <v>0</v>
      </c>
      <c r="AB96" s="3">
        <v>0</v>
      </c>
      <c r="AC96" s="3">
        <v>0</v>
      </c>
      <c r="AD96" s="3">
        <v>41.442555555555572</v>
      </c>
      <c r="AE96" s="3">
        <v>0</v>
      </c>
      <c r="AF96" s="3">
        <v>0</v>
      </c>
      <c r="AG96" s="3">
        <v>0</v>
      </c>
      <c r="AH96" s="1" t="s">
        <v>94</v>
      </c>
      <c r="AI96" s="17">
        <v>4</v>
      </c>
      <c r="AJ96" s="1"/>
    </row>
    <row r="97" spans="1:36" x14ac:dyDescent="0.2">
      <c r="A97" s="1" t="s">
        <v>273</v>
      </c>
      <c r="B97" s="1" t="s">
        <v>371</v>
      </c>
      <c r="C97" s="1" t="s">
        <v>638</v>
      </c>
      <c r="D97" s="1" t="s">
        <v>783</v>
      </c>
      <c r="E97" s="3">
        <v>94.444444444444443</v>
      </c>
      <c r="F97" s="3">
        <v>5.333333333333333</v>
      </c>
      <c r="G97" s="3">
        <v>0</v>
      </c>
      <c r="H97" s="3">
        <v>0</v>
      </c>
      <c r="I97" s="3">
        <v>0</v>
      </c>
      <c r="J97" s="3">
        <v>0</v>
      </c>
      <c r="K97" s="3">
        <v>0</v>
      </c>
      <c r="L97" s="3">
        <v>0</v>
      </c>
      <c r="M97" s="3">
        <v>0</v>
      </c>
      <c r="N97" s="3">
        <v>0</v>
      </c>
      <c r="O97" s="3">
        <f>SUM(Table2[[#This Row],[Qualified Social Work Staff Hours]:[Other Social Work Staff Hours]])/Table2[[#This Row],[MDS Census]]</f>
        <v>0</v>
      </c>
      <c r="P97" s="3">
        <v>4.810777777777778</v>
      </c>
      <c r="Q97" s="3">
        <v>13.150333333333332</v>
      </c>
      <c r="R97" s="3">
        <f>SUM(Table2[[#This Row],[Qualified Activities Professional Hours]:[Other Activities Professional Hours]])/Table2[[#This Row],[MDS Census]]</f>
        <v>0.19017647058823528</v>
      </c>
      <c r="S97" s="3">
        <v>0</v>
      </c>
      <c r="T97" s="3">
        <v>0</v>
      </c>
      <c r="U97" s="3">
        <v>0</v>
      </c>
      <c r="V97" s="3">
        <f>SUM(Table2[[#This Row],[Occupational Therapist Hours]:[OT Aide Hours]])/Table2[[#This Row],[MDS Census]]</f>
        <v>0</v>
      </c>
      <c r="W97" s="3">
        <v>0</v>
      </c>
      <c r="X97" s="3">
        <v>0</v>
      </c>
      <c r="Y97" s="3">
        <v>0</v>
      </c>
      <c r="Z97" s="3">
        <f>SUM(Table2[[#This Row],[Physical Therapist (PT) Hours]:[PT Aide Hours]])/Table2[[#This Row],[MDS Census]]</f>
        <v>0</v>
      </c>
      <c r="AA97" s="3">
        <v>0</v>
      </c>
      <c r="AB97" s="3">
        <v>0</v>
      </c>
      <c r="AC97" s="3">
        <v>0</v>
      </c>
      <c r="AD97" s="3">
        <v>0</v>
      </c>
      <c r="AE97" s="3">
        <v>0</v>
      </c>
      <c r="AF97" s="3">
        <v>27.059222222222221</v>
      </c>
      <c r="AG97" s="3">
        <v>0</v>
      </c>
      <c r="AH97" s="1" t="s">
        <v>95</v>
      </c>
      <c r="AI97" s="17">
        <v>4</v>
      </c>
      <c r="AJ97" s="1"/>
    </row>
    <row r="98" spans="1:36" x14ac:dyDescent="0.2">
      <c r="A98" s="1" t="s">
        <v>273</v>
      </c>
      <c r="B98" s="1" t="s">
        <v>372</v>
      </c>
      <c r="C98" s="1" t="s">
        <v>639</v>
      </c>
      <c r="D98" s="1" t="s">
        <v>710</v>
      </c>
      <c r="E98" s="3">
        <v>99.233333333333334</v>
      </c>
      <c r="F98" s="3">
        <v>5.6888888888888891</v>
      </c>
      <c r="G98" s="3">
        <v>0.13333333333333333</v>
      </c>
      <c r="H98" s="3">
        <v>0.1788888888888889</v>
      </c>
      <c r="I98" s="3">
        <v>0.53333333333333333</v>
      </c>
      <c r="J98" s="3">
        <v>0</v>
      </c>
      <c r="K98" s="3">
        <v>0</v>
      </c>
      <c r="L98" s="3">
        <v>0.88366666666666682</v>
      </c>
      <c r="M98" s="3">
        <v>0</v>
      </c>
      <c r="N98" s="3">
        <v>5.6888888888888891</v>
      </c>
      <c r="O98" s="3">
        <f>SUM(Table2[[#This Row],[Qualified Social Work Staff Hours]:[Other Social Work Staff Hours]])/Table2[[#This Row],[MDS Census]]</f>
        <v>5.7328406673384839E-2</v>
      </c>
      <c r="P98" s="3">
        <v>6.0696666666666665</v>
      </c>
      <c r="Q98" s="3">
        <v>0</v>
      </c>
      <c r="R98" s="3">
        <f>SUM(Table2[[#This Row],[Qualified Activities Professional Hours]:[Other Activities Professional Hours]])/Table2[[#This Row],[MDS Census]]</f>
        <v>6.1165602955995969E-2</v>
      </c>
      <c r="S98" s="3">
        <v>3.93088888888889</v>
      </c>
      <c r="T98" s="3">
        <v>12.653</v>
      </c>
      <c r="U98" s="3">
        <v>0</v>
      </c>
      <c r="V98" s="3">
        <f>SUM(Table2[[#This Row],[Occupational Therapist Hours]:[OT Aide Hours]])/Table2[[#This Row],[MDS Census]]</f>
        <v>0.16712014332101668</v>
      </c>
      <c r="W98" s="3">
        <v>3.0944444444444437</v>
      </c>
      <c r="X98" s="3">
        <v>9.2794444444444437</v>
      </c>
      <c r="Y98" s="3">
        <v>0</v>
      </c>
      <c r="Z98" s="3">
        <f>SUM(Table2[[#This Row],[Physical Therapist (PT) Hours]:[PT Aide Hours]])/Table2[[#This Row],[MDS Census]]</f>
        <v>0.1246948829918262</v>
      </c>
      <c r="AA98" s="3">
        <v>0</v>
      </c>
      <c r="AB98" s="3">
        <v>0</v>
      </c>
      <c r="AC98" s="3">
        <v>0</v>
      </c>
      <c r="AD98" s="3">
        <v>0</v>
      </c>
      <c r="AE98" s="3">
        <v>0</v>
      </c>
      <c r="AF98" s="3">
        <v>0</v>
      </c>
      <c r="AG98" s="3">
        <v>0</v>
      </c>
      <c r="AH98" s="1" t="s">
        <v>96</v>
      </c>
      <c r="AI98" s="17">
        <v>4</v>
      </c>
      <c r="AJ98" s="1"/>
    </row>
    <row r="99" spans="1:36" x14ac:dyDescent="0.2">
      <c r="A99" s="1" t="s">
        <v>273</v>
      </c>
      <c r="B99" s="1" t="s">
        <v>373</v>
      </c>
      <c r="C99" s="1" t="s">
        <v>600</v>
      </c>
      <c r="D99" s="1" t="s">
        <v>727</v>
      </c>
      <c r="E99" s="3">
        <v>52.633333333333333</v>
      </c>
      <c r="F99" s="3">
        <v>5.6</v>
      </c>
      <c r="G99" s="3">
        <v>0</v>
      </c>
      <c r="H99" s="3">
        <v>0</v>
      </c>
      <c r="I99" s="3">
        <v>0</v>
      </c>
      <c r="J99" s="3">
        <v>0</v>
      </c>
      <c r="K99" s="3">
        <v>0</v>
      </c>
      <c r="L99" s="3">
        <v>10.023333333333332</v>
      </c>
      <c r="M99" s="3">
        <v>0</v>
      </c>
      <c r="N99" s="3">
        <v>0</v>
      </c>
      <c r="O99" s="3">
        <f>SUM(Table2[[#This Row],[Qualified Social Work Staff Hours]:[Other Social Work Staff Hours]])/Table2[[#This Row],[MDS Census]]</f>
        <v>0</v>
      </c>
      <c r="P99" s="3">
        <v>5.7763333333333344</v>
      </c>
      <c r="Q99" s="3">
        <v>1.6583333333333334</v>
      </c>
      <c r="R99" s="3">
        <f>SUM(Table2[[#This Row],[Qualified Activities Professional Hours]:[Other Activities Professional Hours]])/Table2[[#This Row],[MDS Census]]</f>
        <v>0.1412539582013933</v>
      </c>
      <c r="S99" s="3">
        <v>2.5999999999999996</v>
      </c>
      <c r="T99" s="3">
        <v>0</v>
      </c>
      <c r="U99" s="3">
        <v>9.5211111111111091</v>
      </c>
      <c r="V99" s="3">
        <f>SUM(Table2[[#This Row],[Occupational Therapist Hours]:[OT Aide Hours]])/Table2[[#This Row],[MDS Census]]</f>
        <v>0.23029343466328897</v>
      </c>
      <c r="W99" s="3">
        <v>3.6055555555555561</v>
      </c>
      <c r="X99" s="3">
        <v>0</v>
      </c>
      <c r="Y99" s="3">
        <v>8.3122222222222195</v>
      </c>
      <c r="Z99" s="3">
        <f>SUM(Table2[[#This Row],[Physical Therapist (PT) Hours]:[PT Aide Hours]])/Table2[[#This Row],[MDS Census]]</f>
        <v>0.22643023010344096</v>
      </c>
      <c r="AA99" s="3">
        <v>0</v>
      </c>
      <c r="AB99" s="3">
        <v>0</v>
      </c>
      <c r="AC99" s="3">
        <v>0</v>
      </c>
      <c r="AD99" s="3">
        <v>0</v>
      </c>
      <c r="AE99" s="3">
        <v>0</v>
      </c>
      <c r="AF99" s="3">
        <v>0</v>
      </c>
      <c r="AG99" s="3">
        <v>0</v>
      </c>
      <c r="AH99" s="1" t="s">
        <v>97</v>
      </c>
      <c r="AI99" s="17">
        <v>4</v>
      </c>
      <c r="AJ99" s="1"/>
    </row>
    <row r="100" spans="1:36" x14ac:dyDescent="0.2">
      <c r="A100" s="1" t="s">
        <v>273</v>
      </c>
      <c r="B100" s="1" t="s">
        <v>374</v>
      </c>
      <c r="C100" s="1" t="s">
        <v>571</v>
      </c>
      <c r="D100" s="1" t="s">
        <v>761</v>
      </c>
      <c r="E100" s="3">
        <v>125.65555555555555</v>
      </c>
      <c r="F100" s="3">
        <v>5.0666666666666664</v>
      </c>
      <c r="G100" s="3">
        <v>0.16666666666666666</v>
      </c>
      <c r="H100" s="3">
        <v>0.55555555555555558</v>
      </c>
      <c r="I100" s="3">
        <v>5.6</v>
      </c>
      <c r="J100" s="3">
        <v>0</v>
      </c>
      <c r="K100" s="3">
        <v>0</v>
      </c>
      <c r="L100" s="3">
        <v>4.1927777777777777</v>
      </c>
      <c r="M100" s="3">
        <v>5.5111111111111111</v>
      </c>
      <c r="N100" s="3">
        <v>0</v>
      </c>
      <c r="O100" s="3">
        <f>SUM(Table2[[#This Row],[Qualified Social Work Staff Hours]:[Other Social Work Staff Hours]])/Table2[[#This Row],[MDS Census]]</f>
        <v>4.385887346361305E-2</v>
      </c>
      <c r="P100" s="3">
        <v>1.4222222222222223</v>
      </c>
      <c r="Q100" s="3">
        <v>26.878888888888888</v>
      </c>
      <c r="R100" s="3">
        <f>SUM(Table2[[#This Row],[Qualified Activities Professional Hours]:[Other Activities Professional Hours]])/Table2[[#This Row],[MDS Census]]</f>
        <v>0.22522769475638871</v>
      </c>
      <c r="S100" s="3">
        <v>2.6430000000000002</v>
      </c>
      <c r="T100" s="3">
        <v>5.6776666666666671</v>
      </c>
      <c r="U100" s="3">
        <v>0</v>
      </c>
      <c r="V100" s="3">
        <f>SUM(Table2[[#This Row],[Occupational Therapist Hours]:[OT Aide Hours]])/Table2[[#This Row],[MDS Census]]</f>
        <v>6.6218056415244503E-2</v>
      </c>
      <c r="W100" s="3">
        <v>2.0124444444444447</v>
      </c>
      <c r="X100" s="3">
        <v>5.9185555555555567</v>
      </c>
      <c r="Y100" s="3">
        <v>0</v>
      </c>
      <c r="Z100" s="3">
        <f>SUM(Table2[[#This Row],[Physical Therapist (PT) Hours]:[PT Aide Hours]])/Table2[[#This Row],[MDS Census]]</f>
        <v>6.3116986470952346E-2</v>
      </c>
      <c r="AA100" s="3">
        <v>0</v>
      </c>
      <c r="AB100" s="3">
        <v>0</v>
      </c>
      <c r="AC100" s="3">
        <v>0</v>
      </c>
      <c r="AD100" s="3">
        <v>0</v>
      </c>
      <c r="AE100" s="3">
        <v>0</v>
      </c>
      <c r="AF100" s="3">
        <v>0</v>
      </c>
      <c r="AG100" s="3">
        <v>0</v>
      </c>
      <c r="AH100" s="1" t="s">
        <v>98</v>
      </c>
      <c r="AI100" s="17">
        <v>4</v>
      </c>
      <c r="AJ100" s="1"/>
    </row>
    <row r="101" spans="1:36" x14ac:dyDescent="0.2">
      <c r="A101" s="1" t="s">
        <v>273</v>
      </c>
      <c r="B101" s="1" t="s">
        <v>375</v>
      </c>
      <c r="C101" s="1" t="s">
        <v>624</v>
      </c>
      <c r="D101" s="1" t="s">
        <v>773</v>
      </c>
      <c r="E101" s="3">
        <v>80.86666666666666</v>
      </c>
      <c r="F101" s="3">
        <v>22.782444444444444</v>
      </c>
      <c r="G101" s="3">
        <v>0</v>
      </c>
      <c r="H101" s="3">
        <v>0</v>
      </c>
      <c r="I101" s="3">
        <v>0</v>
      </c>
      <c r="J101" s="3">
        <v>0</v>
      </c>
      <c r="K101" s="3">
        <v>0</v>
      </c>
      <c r="L101" s="3">
        <v>8.0372222222222227</v>
      </c>
      <c r="M101" s="3">
        <v>2.1002222222222224</v>
      </c>
      <c r="N101" s="3">
        <v>0.98299999999999998</v>
      </c>
      <c r="O101" s="3">
        <f>SUM(Table2[[#This Row],[Qualified Social Work Staff Hours]:[Other Social Work Staff Hours]])/Table2[[#This Row],[MDS Census]]</f>
        <v>3.8127232756251725E-2</v>
      </c>
      <c r="P101" s="3">
        <v>0</v>
      </c>
      <c r="Q101" s="3">
        <v>9.9997777777777799</v>
      </c>
      <c r="R101" s="3">
        <f>SUM(Table2[[#This Row],[Qualified Activities Professional Hours]:[Other Activities Professional Hours]])/Table2[[#This Row],[MDS Census]]</f>
        <v>0.12365759824127512</v>
      </c>
      <c r="S101" s="3">
        <v>6.8197777777777775</v>
      </c>
      <c r="T101" s="3">
        <v>8.2462222222222188</v>
      </c>
      <c r="U101" s="3">
        <v>0</v>
      </c>
      <c r="V101" s="3">
        <f>SUM(Table2[[#This Row],[Occupational Therapist Hours]:[OT Aide Hours]])/Table2[[#This Row],[MDS Census]]</f>
        <v>0.18630667765869741</v>
      </c>
      <c r="W101" s="3">
        <v>5.9540000000000015</v>
      </c>
      <c r="X101" s="3">
        <v>14.721999999999996</v>
      </c>
      <c r="Y101" s="3">
        <v>0</v>
      </c>
      <c r="Z101" s="3">
        <f>SUM(Table2[[#This Row],[Physical Therapist (PT) Hours]:[PT Aide Hours]])/Table2[[#This Row],[MDS Census]]</f>
        <v>0.25568013190436933</v>
      </c>
      <c r="AA101" s="3">
        <v>0</v>
      </c>
      <c r="AB101" s="3">
        <v>0</v>
      </c>
      <c r="AC101" s="3">
        <v>0</v>
      </c>
      <c r="AD101" s="3">
        <v>0</v>
      </c>
      <c r="AE101" s="3">
        <v>0</v>
      </c>
      <c r="AF101" s="3">
        <v>0</v>
      </c>
      <c r="AG101" s="3">
        <v>0</v>
      </c>
      <c r="AH101" s="1" t="s">
        <v>99</v>
      </c>
      <c r="AI101" s="17">
        <v>4</v>
      </c>
      <c r="AJ101" s="1"/>
    </row>
    <row r="102" spans="1:36" x14ac:dyDescent="0.2">
      <c r="A102" s="1" t="s">
        <v>273</v>
      </c>
      <c r="B102" s="1" t="s">
        <v>376</v>
      </c>
      <c r="C102" s="1" t="s">
        <v>603</v>
      </c>
      <c r="D102" s="1" t="s">
        <v>733</v>
      </c>
      <c r="E102" s="3">
        <v>79.766666666666666</v>
      </c>
      <c r="F102" s="3">
        <v>4.9555555555555557</v>
      </c>
      <c r="G102" s="3">
        <v>0</v>
      </c>
      <c r="H102" s="3">
        <v>0</v>
      </c>
      <c r="I102" s="3">
        <v>0</v>
      </c>
      <c r="J102" s="3">
        <v>0</v>
      </c>
      <c r="K102" s="3">
        <v>0.52222222222222225</v>
      </c>
      <c r="L102" s="3">
        <v>0</v>
      </c>
      <c r="M102" s="3">
        <v>0</v>
      </c>
      <c r="N102" s="3">
        <v>9.6</v>
      </c>
      <c r="O102" s="3">
        <f>SUM(Table2[[#This Row],[Qualified Social Work Staff Hours]:[Other Social Work Staff Hours]])/Table2[[#This Row],[MDS Census]]</f>
        <v>0.12035102381947346</v>
      </c>
      <c r="P102" s="3">
        <v>0</v>
      </c>
      <c r="Q102" s="3">
        <v>7.6722222222222225</v>
      </c>
      <c r="R102" s="3">
        <f>SUM(Table2[[#This Row],[Qualified Activities Professional Hours]:[Other Activities Professional Hours]])/Table2[[#This Row],[MDS Census]]</f>
        <v>9.6183312439058366E-2</v>
      </c>
      <c r="S102" s="3">
        <v>0</v>
      </c>
      <c r="T102" s="3">
        <v>0</v>
      </c>
      <c r="U102" s="3">
        <v>0</v>
      </c>
      <c r="V102" s="3">
        <f>SUM(Table2[[#This Row],[Occupational Therapist Hours]:[OT Aide Hours]])/Table2[[#This Row],[MDS Census]]</f>
        <v>0</v>
      </c>
      <c r="W102" s="3">
        <v>0</v>
      </c>
      <c r="X102" s="3">
        <v>0</v>
      </c>
      <c r="Y102" s="3">
        <v>0</v>
      </c>
      <c r="Z102" s="3">
        <f>SUM(Table2[[#This Row],[Physical Therapist (PT) Hours]:[PT Aide Hours]])/Table2[[#This Row],[MDS Census]]</f>
        <v>0</v>
      </c>
      <c r="AA102" s="3">
        <v>0</v>
      </c>
      <c r="AB102" s="3">
        <v>0</v>
      </c>
      <c r="AC102" s="3">
        <v>0</v>
      </c>
      <c r="AD102" s="3">
        <v>0</v>
      </c>
      <c r="AE102" s="3">
        <v>0</v>
      </c>
      <c r="AF102" s="3">
        <v>0</v>
      </c>
      <c r="AG102" s="3">
        <v>0</v>
      </c>
      <c r="AH102" s="1" t="s">
        <v>100</v>
      </c>
      <c r="AI102" s="17">
        <v>4</v>
      </c>
      <c r="AJ102" s="1"/>
    </row>
    <row r="103" spans="1:36" x14ac:dyDescent="0.2">
      <c r="A103" s="1" t="s">
        <v>273</v>
      </c>
      <c r="B103" s="1" t="s">
        <v>377</v>
      </c>
      <c r="C103" s="1" t="s">
        <v>605</v>
      </c>
      <c r="D103" s="1" t="s">
        <v>764</v>
      </c>
      <c r="E103" s="3">
        <v>81.155555555555551</v>
      </c>
      <c r="F103" s="3">
        <v>5.6888888888888891</v>
      </c>
      <c r="G103" s="3">
        <v>0.61111111111111116</v>
      </c>
      <c r="H103" s="3">
        <v>0.73333333333333328</v>
      </c>
      <c r="I103" s="3">
        <v>0.93333333333333335</v>
      </c>
      <c r="J103" s="3">
        <v>0</v>
      </c>
      <c r="K103" s="3">
        <v>0</v>
      </c>
      <c r="L103" s="3">
        <v>7.5884444444444439</v>
      </c>
      <c r="M103" s="3">
        <v>5.1426666666666661</v>
      </c>
      <c r="N103" s="3">
        <v>0</v>
      </c>
      <c r="O103" s="3">
        <f>SUM(Table2[[#This Row],[Qualified Social Work Staff Hours]:[Other Social Work Staff Hours]])/Table2[[#This Row],[MDS Census]]</f>
        <v>6.3368017524644021E-2</v>
      </c>
      <c r="P103" s="3">
        <v>5.1213333333333333</v>
      </c>
      <c r="Q103" s="3">
        <v>4.5678888888888887</v>
      </c>
      <c r="R103" s="3">
        <f>SUM(Table2[[#This Row],[Qualified Activities Professional Hours]:[Other Activities Professional Hours]])/Table2[[#This Row],[MDS Census]]</f>
        <v>0.1193907447973713</v>
      </c>
      <c r="S103" s="3">
        <v>5.6973333333333329</v>
      </c>
      <c r="T103" s="3">
        <v>7.7385555555555587</v>
      </c>
      <c r="U103" s="3">
        <v>0</v>
      </c>
      <c r="V103" s="3">
        <f>SUM(Table2[[#This Row],[Occupational Therapist Hours]:[OT Aide Hours]])/Table2[[#This Row],[MDS Census]]</f>
        <v>0.16555722891566269</v>
      </c>
      <c r="W103" s="3">
        <v>1.5832222222222221</v>
      </c>
      <c r="X103" s="3">
        <v>15.249666666666666</v>
      </c>
      <c r="Y103" s="3">
        <v>0</v>
      </c>
      <c r="Z103" s="3">
        <f>SUM(Table2[[#This Row],[Physical Therapist (PT) Hours]:[PT Aide Hours]])/Table2[[#This Row],[MDS Census]]</f>
        <v>0.20741511500547646</v>
      </c>
      <c r="AA103" s="3">
        <v>0</v>
      </c>
      <c r="AB103" s="3">
        <v>0</v>
      </c>
      <c r="AC103" s="3">
        <v>0</v>
      </c>
      <c r="AD103" s="3">
        <v>0</v>
      </c>
      <c r="AE103" s="3">
        <v>0</v>
      </c>
      <c r="AF103" s="3">
        <v>0</v>
      </c>
      <c r="AG103" s="3">
        <v>0</v>
      </c>
      <c r="AH103" s="1" t="s">
        <v>101</v>
      </c>
      <c r="AI103" s="17">
        <v>4</v>
      </c>
      <c r="AJ103" s="1"/>
    </row>
    <row r="104" spans="1:36" x14ac:dyDescent="0.2">
      <c r="A104" s="1" t="s">
        <v>273</v>
      </c>
      <c r="B104" s="1" t="s">
        <v>378</v>
      </c>
      <c r="C104" s="1" t="s">
        <v>640</v>
      </c>
      <c r="D104" s="1" t="s">
        <v>710</v>
      </c>
      <c r="E104" s="3">
        <v>86.022222222222226</v>
      </c>
      <c r="F104" s="3">
        <v>5.4222222222222225</v>
      </c>
      <c r="G104" s="3">
        <v>0.7</v>
      </c>
      <c r="H104" s="3">
        <v>0.21111111111111111</v>
      </c>
      <c r="I104" s="3">
        <v>0.95277777777777772</v>
      </c>
      <c r="J104" s="3">
        <v>0</v>
      </c>
      <c r="K104" s="3">
        <v>0</v>
      </c>
      <c r="L104" s="3">
        <v>2.7212222222222229</v>
      </c>
      <c r="M104" s="3">
        <v>4.9333333333333336</v>
      </c>
      <c r="N104" s="3">
        <v>0</v>
      </c>
      <c r="O104" s="3">
        <f>SUM(Table2[[#This Row],[Qualified Social Work Staff Hours]:[Other Social Work Staff Hours]])/Table2[[#This Row],[MDS Census]]</f>
        <v>5.7349522087315939E-2</v>
      </c>
      <c r="P104" s="3">
        <v>5.4555555555555557</v>
      </c>
      <c r="Q104" s="3">
        <v>5.6416666666666666</v>
      </c>
      <c r="R104" s="3">
        <f>SUM(Table2[[#This Row],[Qualified Activities Professional Hours]:[Other Activities Professional Hours]])/Table2[[#This Row],[MDS Census]]</f>
        <v>0.12900413329888916</v>
      </c>
      <c r="S104" s="3">
        <v>4.5766666666666662</v>
      </c>
      <c r="T104" s="3">
        <v>9.8162222222222226</v>
      </c>
      <c r="U104" s="3">
        <v>0</v>
      </c>
      <c r="V104" s="3">
        <f>SUM(Table2[[#This Row],[Occupational Therapist Hours]:[OT Aide Hours]])/Table2[[#This Row],[MDS Census]]</f>
        <v>0.16731593903384137</v>
      </c>
      <c r="W104" s="3">
        <v>4.6308888888888884</v>
      </c>
      <c r="X104" s="3">
        <v>13.652888888888889</v>
      </c>
      <c r="Y104" s="3">
        <v>0</v>
      </c>
      <c r="Z104" s="3">
        <f>SUM(Table2[[#This Row],[Physical Therapist (PT) Hours]:[PT Aide Hours]])/Table2[[#This Row],[MDS Census]]</f>
        <v>0.21254714544045467</v>
      </c>
      <c r="AA104" s="3">
        <v>0</v>
      </c>
      <c r="AB104" s="3">
        <v>0</v>
      </c>
      <c r="AC104" s="3">
        <v>0</v>
      </c>
      <c r="AD104" s="3">
        <v>0</v>
      </c>
      <c r="AE104" s="3">
        <v>0</v>
      </c>
      <c r="AF104" s="3">
        <v>0</v>
      </c>
      <c r="AG104" s="3">
        <v>0</v>
      </c>
      <c r="AH104" s="1" t="s">
        <v>102</v>
      </c>
      <c r="AI104" s="17">
        <v>4</v>
      </c>
      <c r="AJ104" s="1"/>
    </row>
    <row r="105" spans="1:36" x14ac:dyDescent="0.2">
      <c r="A105" s="1" t="s">
        <v>273</v>
      </c>
      <c r="B105" s="1" t="s">
        <v>285</v>
      </c>
      <c r="C105" s="1" t="s">
        <v>610</v>
      </c>
      <c r="D105" s="1" t="s">
        <v>745</v>
      </c>
      <c r="E105" s="3">
        <v>80.222222222222229</v>
      </c>
      <c r="F105" s="3">
        <v>5.0222222222222221</v>
      </c>
      <c r="G105" s="3">
        <v>7.7888888888888883E-2</v>
      </c>
      <c r="H105" s="3">
        <v>0.42055555555555557</v>
      </c>
      <c r="I105" s="3">
        <v>1.1777777777777778</v>
      </c>
      <c r="J105" s="3">
        <v>0</v>
      </c>
      <c r="K105" s="3">
        <v>0</v>
      </c>
      <c r="L105" s="3">
        <v>4.782</v>
      </c>
      <c r="M105" s="3">
        <v>5.5111111111111111</v>
      </c>
      <c r="N105" s="3">
        <v>0</v>
      </c>
      <c r="O105" s="3">
        <f>SUM(Table2[[#This Row],[Qualified Social Work Staff Hours]:[Other Social Work Staff Hours]])/Table2[[#This Row],[MDS Census]]</f>
        <v>6.8698060941828246E-2</v>
      </c>
      <c r="P105" s="3">
        <v>5.4222222222222225</v>
      </c>
      <c r="Q105" s="3">
        <v>2.7777777777777781</v>
      </c>
      <c r="R105" s="3">
        <f>SUM(Table2[[#This Row],[Qualified Activities Professional Hours]:[Other Activities Professional Hours]])/Table2[[#This Row],[MDS Census]]</f>
        <v>0.10221606648199447</v>
      </c>
      <c r="S105" s="3">
        <v>10.968999999999999</v>
      </c>
      <c r="T105" s="3">
        <v>0</v>
      </c>
      <c r="U105" s="3">
        <v>0</v>
      </c>
      <c r="V105" s="3">
        <f>SUM(Table2[[#This Row],[Occupational Therapist Hours]:[OT Aide Hours]])/Table2[[#This Row],[MDS Census]]</f>
        <v>0.13673268698060939</v>
      </c>
      <c r="W105" s="3">
        <v>4.8344444444444461</v>
      </c>
      <c r="X105" s="3">
        <v>5.206999999999999</v>
      </c>
      <c r="Y105" s="3">
        <v>3.4981111111111107</v>
      </c>
      <c r="Z105" s="3">
        <f>SUM(Table2[[#This Row],[Physical Therapist (PT) Hours]:[PT Aide Hours]])/Table2[[#This Row],[MDS Census]]</f>
        <v>0.16877562326869805</v>
      </c>
      <c r="AA105" s="3">
        <v>0</v>
      </c>
      <c r="AB105" s="3">
        <v>0</v>
      </c>
      <c r="AC105" s="3">
        <v>0</v>
      </c>
      <c r="AD105" s="3">
        <v>0</v>
      </c>
      <c r="AE105" s="3">
        <v>0</v>
      </c>
      <c r="AF105" s="3">
        <v>0</v>
      </c>
      <c r="AG105" s="3">
        <v>0</v>
      </c>
      <c r="AH105" s="1" t="s">
        <v>103</v>
      </c>
      <c r="AI105" s="17">
        <v>4</v>
      </c>
      <c r="AJ105" s="1"/>
    </row>
    <row r="106" spans="1:36" x14ac:dyDescent="0.2">
      <c r="A106" s="1" t="s">
        <v>273</v>
      </c>
      <c r="B106" s="1" t="s">
        <v>379</v>
      </c>
      <c r="C106" s="1" t="s">
        <v>629</v>
      </c>
      <c r="D106" s="1" t="s">
        <v>696</v>
      </c>
      <c r="E106" s="3">
        <v>75.711111111111109</v>
      </c>
      <c r="F106" s="3">
        <v>5.6177777777777784</v>
      </c>
      <c r="G106" s="3">
        <v>0</v>
      </c>
      <c r="H106" s="3">
        <v>0</v>
      </c>
      <c r="I106" s="3">
        <v>2.6755555555555555</v>
      </c>
      <c r="J106" s="3">
        <v>0</v>
      </c>
      <c r="K106" s="3">
        <v>0</v>
      </c>
      <c r="L106" s="3">
        <v>5.4799999999999995</v>
      </c>
      <c r="M106" s="3">
        <v>5.6322222222222216</v>
      </c>
      <c r="N106" s="3">
        <v>0</v>
      </c>
      <c r="O106" s="3">
        <f>SUM(Table2[[#This Row],[Qualified Social Work Staff Hours]:[Other Social Work Staff Hours]])/Table2[[#This Row],[MDS Census]]</f>
        <v>7.4390959788670372E-2</v>
      </c>
      <c r="P106" s="3">
        <v>5.3588888888888899</v>
      </c>
      <c r="Q106" s="3">
        <v>17.391111111111112</v>
      </c>
      <c r="R106" s="3">
        <f>SUM(Table2[[#This Row],[Qualified Activities Professional Hours]:[Other Activities Professional Hours]])/Table2[[#This Row],[MDS Census]]</f>
        <v>0.3004842970355151</v>
      </c>
      <c r="S106" s="3">
        <v>5.1881111111111116</v>
      </c>
      <c r="T106" s="3">
        <v>6.1530000000000014</v>
      </c>
      <c r="U106" s="3">
        <v>0</v>
      </c>
      <c r="V106" s="3">
        <f>SUM(Table2[[#This Row],[Occupational Therapist Hours]:[OT Aide Hours]])/Table2[[#This Row],[MDS Census]]</f>
        <v>0.14979454065159967</v>
      </c>
      <c r="W106" s="3">
        <v>3.5036666666666672</v>
      </c>
      <c r="X106" s="3">
        <v>11.760666666666669</v>
      </c>
      <c r="Y106" s="3">
        <v>3.3833333333333337</v>
      </c>
      <c r="Z106" s="3">
        <f>SUM(Table2[[#This Row],[Physical Therapist (PT) Hours]:[PT Aide Hours]])/Table2[[#This Row],[MDS Census]]</f>
        <v>0.24630026416201942</v>
      </c>
      <c r="AA106" s="3">
        <v>0</v>
      </c>
      <c r="AB106" s="3">
        <v>0</v>
      </c>
      <c r="AC106" s="3">
        <v>0</v>
      </c>
      <c r="AD106" s="3">
        <v>0</v>
      </c>
      <c r="AE106" s="3">
        <v>0</v>
      </c>
      <c r="AF106" s="3">
        <v>0</v>
      </c>
      <c r="AG106" s="3">
        <v>0</v>
      </c>
      <c r="AH106" s="1" t="s">
        <v>104</v>
      </c>
      <c r="AI106" s="17">
        <v>4</v>
      </c>
      <c r="AJ106" s="1"/>
    </row>
    <row r="107" spans="1:36" x14ac:dyDescent="0.2">
      <c r="A107" s="1" t="s">
        <v>273</v>
      </c>
      <c r="B107" s="1" t="s">
        <v>380</v>
      </c>
      <c r="C107" s="1" t="s">
        <v>604</v>
      </c>
      <c r="D107" s="1" t="s">
        <v>746</v>
      </c>
      <c r="E107" s="3">
        <v>104.54444444444445</v>
      </c>
      <c r="F107" s="3">
        <v>5.5111111111111111</v>
      </c>
      <c r="G107" s="3">
        <v>0.51911111111111052</v>
      </c>
      <c r="H107" s="3">
        <v>0.58355555555555572</v>
      </c>
      <c r="I107" s="3">
        <v>2.5583333333333331</v>
      </c>
      <c r="J107" s="3">
        <v>0</v>
      </c>
      <c r="K107" s="3">
        <v>4.0444444444444443</v>
      </c>
      <c r="L107" s="3">
        <v>4.1634444444444476</v>
      </c>
      <c r="M107" s="3">
        <v>9.3309999999999995</v>
      </c>
      <c r="N107" s="3">
        <v>0</v>
      </c>
      <c r="O107" s="3">
        <f>SUM(Table2[[#This Row],[Qualified Social Work Staff Hours]:[Other Social Work Staff Hours]])/Table2[[#This Row],[MDS Census]]</f>
        <v>8.925390583483897E-2</v>
      </c>
      <c r="P107" s="3">
        <v>0</v>
      </c>
      <c r="Q107" s="3">
        <v>6.0934444444444438</v>
      </c>
      <c r="R107" s="3">
        <f>SUM(Table2[[#This Row],[Qualified Activities Professional Hours]:[Other Activities Professional Hours]])/Table2[[#This Row],[MDS Census]]</f>
        <v>5.8285683919651388E-2</v>
      </c>
      <c r="S107" s="3">
        <v>6.5393333333333343</v>
      </c>
      <c r="T107" s="3">
        <v>4.0872222222222216</v>
      </c>
      <c r="U107" s="3">
        <v>0</v>
      </c>
      <c r="V107" s="3">
        <f>SUM(Table2[[#This Row],[Occupational Therapist Hours]:[OT Aide Hours]])/Table2[[#This Row],[MDS Census]]</f>
        <v>0.10164629609947921</v>
      </c>
      <c r="W107" s="3">
        <v>1.0462222222222222</v>
      </c>
      <c r="X107" s="3">
        <v>5.5498888888888906</v>
      </c>
      <c r="Y107" s="3">
        <v>0</v>
      </c>
      <c r="Z107" s="3">
        <f>SUM(Table2[[#This Row],[Physical Therapist (PT) Hours]:[PT Aide Hours]])/Table2[[#This Row],[MDS Census]]</f>
        <v>6.3093846317355734E-2</v>
      </c>
      <c r="AA107" s="3">
        <v>0</v>
      </c>
      <c r="AB107" s="3">
        <v>6.2186666666666657</v>
      </c>
      <c r="AC107" s="3">
        <v>0</v>
      </c>
      <c r="AD107" s="3">
        <v>0</v>
      </c>
      <c r="AE107" s="3">
        <v>0</v>
      </c>
      <c r="AF107" s="3">
        <v>0</v>
      </c>
      <c r="AG107" s="3">
        <v>0</v>
      </c>
      <c r="AH107" s="1" t="s">
        <v>105</v>
      </c>
      <c r="AI107" s="17">
        <v>4</v>
      </c>
      <c r="AJ107" s="1"/>
    </row>
    <row r="108" spans="1:36" x14ac:dyDescent="0.2">
      <c r="A108" s="1" t="s">
        <v>273</v>
      </c>
      <c r="B108" s="1" t="s">
        <v>381</v>
      </c>
      <c r="C108" s="1" t="s">
        <v>563</v>
      </c>
      <c r="D108" s="1" t="s">
        <v>694</v>
      </c>
      <c r="E108" s="3">
        <v>70.933333333333337</v>
      </c>
      <c r="F108" s="3">
        <v>5.6722222222222225</v>
      </c>
      <c r="G108" s="3">
        <v>0</v>
      </c>
      <c r="H108" s="3">
        <v>0.75555555555555554</v>
      </c>
      <c r="I108" s="3">
        <v>2.3111111111111109</v>
      </c>
      <c r="J108" s="3">
        <v>0</v>
      </c>
      <c r="K108" s="3">
        <v>0</v>
      </c>
      <c r="L108" s="3">
        <v>5.1785555555555565</v>
      </c>
      <c r="M108" s="3">
        <v>4.4833333333333343</v>
      </c>
      <c r="N108" s="3">
        <v>0</v>
      </c>
      <c r="O108" s="3">
        <f>SUM(Table2[[#This Row],[Qualified Social Work Staff Hours]:[Other Social Work Staff Hours]])/Table2[[#This Row],[MDS Census]]</f>
        <v>6.3204887218045125E-2</v>
      </c>
      <c r="P108" s="3">
        <v>3.495888888888889</v>
      </c>
      <c r="Q108" s="3">
        <v>7.1532222222222206</v>
      </c>
      <c r="R108" s="3">
        <f>SUM(Table2[[#This Row],[Qualified Activities Professional Hours]:[Other Activities Professional Hours]])/Table2[[#This Row],[MDS Census]]</f>
        <v>0.15012844611528819</v>
      </c>
      <c r="S108" s="3">
        <v>5.5374444444444428</v>
      </c>
      <c r="T108" s="3">
        <v>9.5066666666666677</v>
      </c>
      <c r="U108" s="3">
        <v>0</v>
      </c>
      <c r="V108" s="3">
        <f>SUM(Table2[[#This Row],[Occupational Therapist Hours]:[OT Aide Hours]])/Table2[[#This Row],[MDS Census]]</f>
        <v>0.21208803258145362</v>
      </c>
      <c r="W108" s="3">
        <v>4.3804444444444455</v>
      </c>
      <c r="X108" s="3">
        <v>11.917000000000002</v>
      </c>
      <c r="Y108" s="3">
        <v>0</v>
      </c>
      <c r="Z108" s="3">
        <f>SUM(Table2[[#This Row],[Physical Therapist (PT) Hours]:[PT Aide Hours]])/Table2[[#This Row],[MDS Census]]</f>
        <v>0.22975720551378451</v>
      </c>
      <c r="AA108" s="3">
        <v>0</v>
      </c>
      <c r="AB108" s="3">
        <v>0</v>
      </c>
      <c r="AC108" s="3">
        <v>0</v>
      </c>
      <c r="AD108" s="3">
        <v>0</v>
      </c>
      <c r="AE108" s="3">
        <v>0</v>
      </c>
      <c r="AF108" s="3">
        <v>0</v>
      </c>
      <c r="AG108" s="3">
        <v>0</v>
      </c>
      <c r="AH108" s="1" t="s">
        <v>106</v>
      </c>
      <c r="AI108" s="17">
        <v>4</v>
      </c>
      <c r="AJ108" s="1"/>
    </row>
    <row r="109" spans="1:36" x14ac:dyDescent="0.2">
      <c r="A109" s="1" t="s">
        <v>273</v>
      </c>
      <c r="B109" s="1" t="s">
        <v>382</v>
      </c>
      <c r="C109" s="1" t="s">
        <v>641</v>
      </c>
      <c r="D109" s="1" t="s">
        <v>784</v>
      </c>
      <c r="E109" s="3">
        <v>74.655555555555551</v>
      </c>
      <c r="F109" s="3">
        <v>5.6888888888888891</v>
      </c>
      <c r="G109" s="3">
        <v>0.26666666666666666</v>
      </c>
      <c r="H109" s="3">
        <v>0.26111111111111113</v>
      </c>
      <c r="I109" s="3">
        <v>2.2222222222222223</v>
      </c>
      <c r="J109" s="3">
        <v>0</v>
      </c>
      <c r="K109" s="3">
        <v>0</v>
      </c>
      <c r="L109" s="3">
        <v>0</v>
      </c>
      <c r="M109" s="3">
        <v>5.5638888888888891</v>
      </c>
      <c r="N109" s="3">
        <v>0</v>
      </c>
      <c r="O109" s="3">
        <f>SUM(Table2[[#This Row],[Qualified Social Work Staff Hours]:[Other Social Work Staff Hours]])/Table2[[#This Row],[MDS Census]]</f>
        <v>7.4527459443369554E-2</v>
      </c>
      <c r="P109" s="3">
        <v>5.4333333333333336</v>
      </c>
      <c r="Q109" s="3">
        <v>4.7166666666666668</v>
      </c>
      <c r="R109" s="3">
        <f>SUM(Table2[[#This Row],[Qualified Activities Professional Hours]:[Other Activities Professional Hours]])/Table2[[#This Row],[MDS Census]]</f>
        <v>0.13595773180532819</v>
      </c>
      <c r="S109" s="3">
        <v>5.4362222222222218</v>
      </c>
      <c r="T109" s="3">
        <v>9.7300000000000022</v>
      </c>
      <c r="U109" s="3">
        <v>0</v>
      </c>
      <c r="V109" s="3">
        <f>SUM(Table2[[#This Row],[Occupational Therapist Hours]:[OT Aide Hours]])/Table2[[#This Row],[MDS Census]]</f>
        <v>0.20314927816639383</v>
      </c>
      <c r="W109" s="3">
        <v>1.4621111111111111</v>
      </c>
      <c r="X109" s="3">
        <v>11.659666666666665</v>
      </c>
      <c r="Y109" s="3">
        <v>0</v>
      </c>
      <c r="Z109" s="3">
        <f>SUM(Table2[[#This Row],[Physical Therapist (PT) Hours]:[PT Aide Hours]])/Table2[[#This Row],[MDS Census]]</f>
        <v>0.17576425063253459</v>
      </c>
      <c r="AA109" s="3">
        <v>0</v>
      </c>
      <c r="AB109" s="3">
        <v>0</v>
      </c>
      <c r="AC109" s="3">
        <v>0</v>
      </c>
      <c r="AD109" s="3">
        <v>0</v>
      </c>
      <c r="AE109" s="3">
        <v>0</v>
      </c>
      <c r="AF109" s="3">
        <v>0.76111111111111107</v>
      </c>
      <c r="AG109" s="3">
        <v>0</v>
      </c>
      <c r="AH109" s="1" t="s">
        <v>107</v>
      </c>
      <c r="AI109" s="17">
        <v>4</v>
      </c>
      <c r="AJ109" s="1"/>
    </row>
    <row r="110" spans="1:36" x14ac:dyDescent="0.2">
      <c r="A110" s="1" t="s">
        <v>273</v>
      </c>
      <c r="B110" s="1" t="s">
        <v>383</v>
      </c>
      <c r="C110" s="1" t="s">
        <v>642</v>
      </c>
      <c r="D110" s="1" t="s">
        <v>785</v>
      </c>
      <c r="E110" s="3">
        <v>89.288888888888891</v>
      </c>
      <c r="F110" s="3">
        <v>5.2444444444444445</v>
      </c>
      <c r="G110" s="3">
        <v>0.53055555555555556</v>
      </c>
      <c r="H110" s="3">
        <v>0.3</v>
      </c>
      <c r="I110" s="3">
        <v>1.4722222222222223</v>
      </c>
      <c r="J110" s="3">
        <v>0</v>
      </c>
      <c r="K110" s="3">
        <v>0</v>
      </c>
      <c r="L110" s="3">
        <v>10.098222222222221</v>
      </c>
      <c r="M110" s="3">
        <v>0</v>
      </c>
      <c r="N110" s="3">
        <v>5.7553333333333336</v>
      </c>
      <c r="O110" s="3">
        <f>SUM(Table2[[#This Row],[Qualified Social Work Staff Hours]:[Other Social Work Staff Hours]])/Table2[[#This Row],[MDS Census]]</f>
        <v>6.4457441513190647E-2</v>
      </c>
      <c r="P110" s="3">
        <v>4.7863333333333333</v>
      </c>
      <c r="Q110" s="3">
        <v>8.8237777777777779</v>
      </c>
      <c r="R110" s="3">
        <f>SUM(Table2[[#This Row],[Qualified Activities Professional Hours]:[Other Activities Professional Hours]])/Table2[[#This Row],[MDS Census]]</f>
        <v>0.15242782478845196</v>
      </c>
      <c r="S110" s="3">
        <v>9.2467777777777798</v>
      </c>
      <c r="T110" s="3">
        <v>14.982555555555557</v>
      </c>
      <c r="U110" s="3">
        <v>0</v>
      </c>
      <c r="V110" s="3">
        <f>SUM(Table2[[#This Row],[Occupational Therapist Hours]:[OT Aide Hours]])/Table2[[#This Row],[MDS Census]]</f>
        <v>0.27135888501742161</v>
      </c>
      <c r="W110" s="3">
        <v>5.1555555555555559</v>
      </c>
      <c r="X110" s="3">
        <v>14.999888888888892</v>
      </c>
      <c r="Y110" s="3">
        <v>0</v>
      </c>
      <c r="Z110" s="3">
        <f>SUM(Table2[[#This Row],[Physical Therapist (PT) Hours]:[PT Aide Hours]])/Table2[[#This Row],[MDS Census]]</f>
        <v>0.22573295171727231</v>
      </c>
      <c r="AA110" s="3">
        <v>0</v>
      </c>
      <c r="AB110" s="3">
        <v>0</v>
      </c>
      <c r="AC110" s="3">
        <v>0</v>
      </c>
      <c r="AD110" s="3">
        <v>5.1869999999999994</v>
      </c>
      <c r="AE110" s="3">
        <v>0</v>
      </c>
      <c r="AF110" s="3">
        <v>0</v>
      </c>
      <c r="AG110" s="3">
        <v>0</v>
      </c>
      <c r="AH110" s="1" t="s">
        <v>108</v>
      </c>
      <c r="AI110" s="17">
        <v>4</v>
      </c>
      <c r="AJ110" s="1"/>
    </row>
    <row r="111" spans="1:36" x14ac:dyDescent="0.2">
      <c r="A111" s="1" t="s">
        <v>273</v>
      </c>
      <c r="B111" s="1" t="s">
        <v>384</v>
      </c>
      <c r="C111" s="1" t="s">
        <v>643</v>
      </c>
      <c r="D111" s="1" t="s">
        <v>761</v>
      </c>
      <c r="E111" s="3">
        <v>45.766666666666666</v>
      </c>
      <c r="F111" s="3">
        <v>5.6888888888888891</v>
      </c>
      <c r="G111" s="3">
        <v>0</v>
      </c>
      <c r="H111" s="3">
        <v>0</v>
      </c>
      <c r="I111" s="3">
        <v>0</v>
      </c>
      <c r="J111" s="3">
        <v>0</v>
      </c>
      <c r="K111" s="3">
        <v>0</v>
      </c>
      <c r="L111" s="3">
        <v>0</v>
      </c>
      <c r="M111" s="3">
        <v>5.4222222222222225</v>
      </c>
      <c r="N111" s="3">
        <v>0</v>
      </c>
      <c r="O111" s="3">
        <f>SUM(Table2[[#This Row],[Qualified Social Work Staff Hours]:[Other Social Work Staff Hours]])/Table2[[#This Row],[MDS Census]]</f>
        <v>0.1184753580966254</v>
      </c>
      <c r="P111" s="3">
        <v>0</v>
      </c>
      <c r="Q111" s="3">
        <v>5.3666666666666663</v>
      </c>
      <c r="R111" s="3">
        <f>SUM(Table2[[#This Row],[Qualified Activities Professional Hours]:[Other Activities Professional Hours]])/Table2[[#This Row],[MDS Census]]</f>
        <v>0.11726147123088128</v>
      </c>
      <c r="S111" s="3">
        <v>0</v>
      </c>
      <c r="T111" s="3">
        <v>0</v>
      </c>
      <c r="U111" s="3">
        <v>0</v>
      </c>
      <c r="V111" s="3">
        <f>SUM(Table2[[#This Row],[Occupational Therapist Hours]:[OT Aide Hours]])/Table2[[#This Row],[MDS Census]]</f>
        <v>0</v>
      </c>
      <c r="W111" s="3">
        <v>0</v>
      </c>
      <c r="X111" s="3">
        <v>0</v>
      </c>
      <c r="Y111" s="3">
        <v>0</v>
      </c>
      <c r="Z111" s="3">
        <f>SUM(Table2[[#This Row],[Physical Therapist (PT) Hours]:[PT Aide Hours]])/Table2[[#This Row],[MDS Census]]</f>
        <v>0</v>
      </c>
      <c r="AA111" s="3">
        <v>0</v>
      </c>
      <c r="AB111" s="3">
        <v>0</v>
      </c>
      <c r="AC111" s="3">
        <v>0</v>
      </c>
      <c r="AD111" s="3">
        <v>0</v>
      </c>
      <c r="AE111" s="3">
        <v>0</v>
      </c>
      <c r="AF111" s="3">
        <v>0</v>
      </c>
      <c r="AG111" s="3">
        <v>0</v>
      </c>
      <c r="AH111" s="1" t="s">
        <v>109</v>
      </c>
      <c r="AI111" s="17">
        <v>4</v>
      </c>
      <c r="AJ111" s="1"/>
    </row>
    <row r="112" spans="1:36" x14ac:dyDescent="0.2">
      <c r="A112" s="1" t="s">
        <v>273</v>
      </c>
      <c r="B112" s="1" t="s">
        <v>385</v>
      </c>
      <c r="C112" s="1" t="s">
        <v>581</v>
      </c>
      <c r="D112" s="1" t="s">
        <v>695</v>
      </c>
      <c r="E112" s="3">
        <v>107.84444444444445</v>
      </c>
      <c r="F112" s="3">
        <v>5.7099999999999911</v>
      </c>
      <c r="G112" s="3">
        <v>0.35555555555555557</v>
      </c>
      <c r="H112" s="3">
        <v>0.44444444444444442</v>
      </c>
      <c r="I112" s="3">
        <v>1.788888888888889</v>
      </c>
      <c r="J112" s="3">
        <v>0</v>
      </c>
      <c r="K112" s="3">
        <v>0</v>
      </c>
      <c r="L112" s="3">
        <v>2.288555555555555</v>
      </c>
      <c r="M112" s="3">
        <v>11.029444444444461</v>
      </c>
      <c r="N112" s="3">
        <v>5.7099999999999911</v>
      </c>
      <c r="O112" s="3">
        <f>SUM(Table2[[#This Row],[Qualified Social Work Staff Hours]:[Other Social Work Staff Hours]])/Table2[[#This Row],[MDS Census]]</f>
        <v>0.15521842159488983</v>
      </c>
      <c r="P112" s="3">
        <v>4.2972222222222225</v>
      </c>
      <c r="Q112" s="3">
        <v>0</v>
      </c>
      <c r="R112" s="3">
        <f>SUM(Table2[[#This Row],[Qualified Activities Professional Hours]:[Other Activities Professional Hours]])/Table2[[#This Row],[MDS Census]]</f>
        <v>3.9846486709252012E-2</v>
      </c>
      <c r="S112" s="3">
        <v>11.152777777777779</v>
      </c>
      <c r="T112" s="3">
        <v>18.02866666666667</v>
      </c>
      <c r="U112" s="3">
        <v>0</v>
      </c>
      <c r="V112" s="3">
        <f>SUM(Table2[[#This Row],[Occupational Therapist Hours]:[OT Aide Hours]])/Table2[[#This Row],[MDS Census]]</f>
        <v>0.27058829589944366</v>
      </c>
      <c r="W112" s="3">
        <v>5.9815555555555573</v>
      </c>
      <c r="X112" s="3">
        <v>15.572888888888885</v>
      </c>
      <c r="Y112" s="3">
        <v>0</v>
      </c>
      <c r="Z112" s="3">
        <f>SUM(Table2[[#This Row],[Physical Therapist (PT) Hours]:[PT Aide Hours]])/Table2[[#This Row],[MDS Census]]</f>
        <v>0.1998660622295487</v>
      </c>
      <c r="AA112" s="3">
        <v>0</v>
      </c>
      <c r="AB112" s="3">
        <v>0</v>
      </c>
      <c r="AC112" s="3">
        <v>0</v>
      </c>
      <c r="AD112" s="3">
        <v>56.341666666666669</v>
      </c>
      <c r="AE112" s="3">
        <v>0</v>
      </c>
      <c r="AF112" s="3">
        <v>0</v>
      </c>
      <c r="AG112" s="3">
        <v>0</v>
      </c>
      <c r="AH112" s="1" t="s">
        <v>110</v>
      </c>
      <c r="AI112" s="17">
        <v>4</v>
      </c>
      <c r="AJ112" s="1"/>
    </row>
    <row r="113" spans="1:36" x14ac:dyDescent="0.2">
      <c r="A113" s="1" t="s">
        <v>273</v>
      </c>
      <c r="B113" s="1" t="s">
        <v>386</v>
      </c>
      <c r="C113" s="1" t="s">
        <v>644</v>
      </c>
      <c r="D113" s="1" t="s">
        <v>785</v>
      </c>
      <c r="E113" s="3">
        <v>57.7</v>
      </c>
      <c r="F113" s="3">
        <v>5.333333333333333</v>
      </c>
      <c r="G113" s="3">
        <v>6.6666666666666666E-2</v>
      </c>
      <c r="H113" s="3">
        <v>0.57222222222222219</v>
      </c>
      <c r="I113" s="3">
        <v>0</v>
      </c>
      <c r="J113" s="3">
        <v>0</v>
      </c>
      <c r="K113" s="3">
        <v>0</v>
      </c>
      <c r="L113" s="3">
        <v>5.6726666666666654</v>
      </c>
      <c r="M113" s="3">
        <v>5.427777777777778</v>
      </c>
      <c r="N113" s="3">
        <v>0</v>
      </c>
      <c r="O113" s="3">
        <f>SUM(Table2[[#This Row],[Qualified Social Work Staff Hours]:[Other Social Work Staff Hours]])/Table2[[#This Row],[MDS Census]]</f>
        <v>9.4068938956287304E-2</v>
      </c>
      <c r="P113" s="3">
        <v>6.0302222222222222</v>
      </c>
      <c r="Q113" s="3">
        <v>5.1103333333333332</v>
      </c>
      <c r="R113" s="3">
        <f>SUM(Table2[[#This Row],[Qualified Activities Professional Hours]:[Other Activities Professional Hours]])/Table2[[#This Row],[MDS Census]]</f>
        <v>0.19307721933371844</v>
      </c>
      <c r="S113" s="3">
        <v>5.1805555555555554</v>
      </c>
      <c r="T113" s="3">
        <v>11.236999999999998</v>
      </c>
      <c r="U113" s="3">
        <v>0</v>
      </c>
      <c r="V113" s="3">
        <f>SUM(Table2[[#This Row],[Occupational Therapist Hours]:[OT Aide Hours]])/Table2[[#This Row],[MDS Census]]</f>
        <v>0.28453302522626606</v>
      </c>
      <c r="W113" s="3">
        <v>5.437555555555555</v>
      </c>
      <c r="X113" s="3">
        <v>16.068222222222218</v>
      </c>
      <c r="Y113" s="3">
        <v>4.9641111111111114</v>
      </c>
      <c r="Z113" s="3">
        <f>SUM(Table2[[#This Row],[Physical Therapist (PT) Hours]:[PT Aide Hours]])/Table2[[#This Row],[MDS Census]]</f>
        <v>0.45875024070864617</v>
      </c>
      <c r="AA113" s="3">
        <v>0</v>
      </c>
      <c r="AB113" s="3">
        <v>0</v>
      </c>
      <c r="AC113" s="3">
        <v>0</v>
      </c>
      <c r="AD113" s="3">
        <v>0</v>
      </c>
      <c r="AE113" s="3">
        <v>0</v>
      </c>
      <c r="AF113" s="3">
        <v>0</v>
      </c>
      <c r="AG113" s="3">
        <v>5.5555555555555552E-2</v>
      </c>
      <c r="AH113" s="1" t="s">
        <v>111</v>
      </c>
      <c r="AI113" s="17">
        <v>4</v>
      </c>
      <c r="AJ113" s="1"/>
    </row>
    <row r="114" spans="1:36" x14ac:dyDescent="0.2">
      <c r="A114" s="1" t="s">
        <v>273</v>
      </c>
      <c r="B114" s="1" t="s">
        <v>387</v>
      </c>
      <c r="C114" s="1" t="s">
        <v>645</v>
      </c>
      <c r="D114" s="1" t="s">
        <v>722</v>
      </c>
      <c r="E114" s="3">
        <v>101.45555555555555</v>
      </c>
      <c r="F114" s="3">
        <v>5.6888888888888891</v>
      </c>
      <c r="G114" s="3">
        <v>0.26666666666666666</v>
      </c>
      <c r="H114" s="3">
        <v>0.69166666666666665</v>
      </c>
      <c r="I114" s="3">
        <v>2.1333333333333333</v>
      </c>
      <c r="J114" s="3">
        <v>0</v>
      </c>
      <c r="K114" s="3">
        <v>0</v>
      </c>
      <c r="L114" s="3">
        <v>12.098000000000004</v>
      </c>
      <c r="M114" s="3">
        <v>5.7555555555555555</v>
      </c>
      <c r="N114" s="3">
        <v>4.4388888888888891</v>
      </c>
      <c r="O114" s="3">
        <f>SUM(Table2[[#This Row],[Qualified Social Work Staff Hours]:[Other Social Work Staff Hours]])/Table2[[#This Row],[MDS Census]]</f>
        <v>0.10048187493155186</v>
      </c>
      <c r="P114" s="3">
        <v>5.677777777777778</v>
      </c>
      <c r="Q114" s="3">
        <v>1.0194444444444444</v>
      </c>
      <c r="R114" s="3">
        <f>SUM(Table2[[#This Row],[Qualified Activities Professional Hours]:[Other Activities Professional Hours]])/Table2[[#This Row],[MDS Census]]</f>
        <v>6.6011389771109416E-2</v>
      </c>
      <c r="S114" s="3">
        <v>10.301444444444442</v>
      </c>
      <c r="T114" s="3">
        <v>8.1953333333333322</v>
      </c>
      <c r="U114" s="3">
        <v>0</v>
      </c>
      <c r="V114" s="3">
        <f>SUM(Table2[[#This Row],[Occupational Therapist Hours]:[OT Aide Hours]])/Table2[[#This Row],[MDS Census]]</f>
        <v>0.18231409484174785</v>
      </c>
      <c r="W114" s="3">
        <v>5.8691111111111116</v>
      </c>
      <c r="X114" s="3">
        <v>9.9295555555555559</v>
      </c>
      <c r="Y114" s="3">
        <v>0</v>
      </c>
      <c r="Z114" s="3">
        <f>SUM(Table2[[#This Row],[Physical Therapist (PT) Hours]:[PT Aide Hours]])/Table2[[#This Row],[MDS Census]]</f>
        <v>0.15572007447158034</v>
      </c>
      <c r="AA114" s="3">
        <v>0</v>
      </c>
      <c r="AB114" s="3">
        <v>0</v>
      </c>
      <c r="AC114" s="3">
        <v>0</v>
      </c>
      <c r="AD114" s="3">
        <v>0</v>
      </c>
      <c r="AE114" s="3">
        <v>0</v>
      </c>
      <c r="AF114" s="3">
        <v>0</v>
      </c>
      <c r="AG114" s="3">
        <v>0</v>
      </c>
      <c r="AH114" s="1" t="s">
        <v>112</v>
      </c>
      <c r="AI114" s="17">
        <v>4</v>
      </c>
      <c r="AJ114" s="1"/>
    </row>
    <row r="115" spans="1:36" x14ac:dyDescent="0.2">
      <c r="A115" s="1" t="s">
        <v>273</v>
      </c>
      <c r="B115" s="1" t="s">
        <v>388</v>
      </c>
      <c r="C115" s="1" t="s">
        <v>646</v>
      </c>
      <c r="D115" s="1" t="s">
        <v>771</v>
      </c>
      <c r="E115" s="3">
        <v>74.766666666666666</v>
      </c>
      <c r="F115" s="3">
        <v>5.6888888888888891</v>
      </c>
      <c r="G115" s="3">
        <v>0.4</v>
      </c>
      <c r="H115" s="3">
        <v>0.31944444444444442</v>
      </c>
      <c r="I115" s="3">
        <v>1.5833333333333333</v>
      </c>
      <c r="J115" s="3">
        <v>0</v>
      </c>
      <c r="K115" s="3">
        <v>0</v>
      </c>
      <c r="L115" s="3">
        <v>4.7157777777777774</v>
      </c>
      <c r="M115" s="3">
        <v>4.1376666666666662</v>
      </c>
      <c r="N115" s="3">
        <v>0</v>
      </c>
      <c r="O115" s="3">
        <f>SUM(Table2[[#This Row],[Qualified Social Work Staff Hours]:[Other Social Work Staff Hours]])/Table2[[#This Row],[MDS Census]]</f>
        <v>5.5341061078912165E-2</v>
      </c>
      <c r="P115" s="3">
        <v>4.7458888888888904</v>
      </c>
      <c r="Q115" s="3">
        <v>5.4785555555555563</v>
      </c>
      <c r="R115" s="3">
        <f>SUM(Table2[[#This Row],[Qualified Activities Professional Hours]:[Other Activities Professional Hours]])/Table2[[#This Row],[MDS Census]]</f>
        <v>0.13675137464705012</v>
      </c>
      <c r="S115" s="3">
        <v>13.848555555555551</v>
      </c>
      <c r="T115" s="3">
        <v>0</v>
      </c>
      <c r="U115" s="3">
        <v>0</v>
      </c>
      <c r="V115" s="3">
        <f>SUM(Table2[[#This Row],[Occupational Therapist Hours]:[OT Aide Hours]])/Table2[[#This Row],[MDS Census]]</f>
        <v>0.18522365879031052</v>
      </c>
      <c r="W115" s="3">
        <v>5.1642222222222216</v>
      </c>
      <c r="X115" s="3">
        <v>7.7526666666666664</v>
      </c>
      <c r="Y115" s="3">
        <v>0</v>
      </c>
      <c r="Z115" s="3">
        <f>SUM(Table2[[#This Row],[Physical Therapist (PT) Hours]:[PT Aide Hours]])/Table2[[#This Row],[MDS Census]]</f>
        <v>0.17276266904443452</v>
      </c>
      <c r="AA115" s="3">
        <v>0</v>
      </c>
      <c r="AB115" s="3">
        <v>0</v>
      </c>
      <c r="AC115" s="3">
        <v>0</v>
      </c>
      <c r="AD115" s="3">
        <v>0</v>
      </c>
      <c r="AE115" s="3">
        <v>0</v>
      </c>
      <c r="AF115" s="3">
        <v>0</v>
      </c>
      <c r="AG115" s="3">
        <v>0</v>
      </c>
      <c r="AH115" s="1" t="s">
        <v>113</v>
      </c>
      <c r="AI115" s="17">
        <v>4</v>
      </c>
      <c r="AJ115" s="1"/>
    </row>
    <row r="116" spans="1:36" x14ac:dyDescent="0.2">
      <c r="A116" s="1" t="s">
        <v>273</v>
      </c>
      <c r="B116" s="1" t="s">
        <v>389</v>
      </c>
      <c r="C116" s="1" t="s">
        <v>602</v>
      </c>
      <c r="D116" s="1" t="s">
        <v>706</v>
      </c>
      <c r="E116" s="3">
        <v>124.97777777777777</v>
      </c>
      <c r="F116" s="3">
        <v>25.644444444444446</v>
      </c>
      <c r="G116" s="3">
        <v>0.53333333333333333</v>
      </c>
      <c r="H116" s="3">
        <v>0.60100000000000009</v>
      </c>
      <c r="I116" s="3">
        <v>5.1111111111111107</v>
      </c>
      <c r="J116" s="3">
        <v>0</v>
      </c>
      <c r="K116" s="3">
        <v>0</v>
      </c>
      <c r="L116" s="3">
        <v>13.733777777777778</v>
      </c>
      <c r="M116" s="3">
        <v>16.022222222222222</v>
      </c>
      <c r="N116" s="3">
        <v>0</v>
      </c>
      <c r="O116" s="3">
        <f>SUM(Table2[[#This Row],[Qualified Social Work Staff Hours]:[Other Social Work Staff Hours]])/Table2[[#This Row],[MDS Census]]</f>
        <v>0.12820056899004267</v>
      </c>
      <c r="P116" s="3">
        <v>38.344444444444441</v>
      </c>
      <c r="Q116" s="3">
        <v>0</v>
      </c>
      <c r="R116" s="3">
        <f>SUM(Table2[[#This Row],[Qualified Activities Professional Hours]:[Other Activities Professional Hours]])/Table2[[#This Row],[MDS Census]]</f>
        <v>0.30681009957325744</v>
      </c>
      <c r="S116" s="3">
        <v>5.7432222222222231</v>
      </c>
      <c r="T116" s="3">
        <v>5.9366666666666674</v>
      </c>
      <c r="U116" s="3">
        <v>0</v>
      </c>
      <c r="V116" s="3">
        <f>SUM(Table2[[#This Row],[Occupational Therapist Hours]:[OT Aide Hours]])/Table2[[#This Row],[MDS Census]]</f>
        <v>9.345572546230442E-2</v>
      </c>
      <c r="W116" s="3">
        <v>4.7546666666666662</v>
      </c>
      <c r="X116" s="3">
        <v>15.222666666666669</v>
      </c>
      <c r="Y116" s="3">
        <v>0</v>
      </c>
      <c r="Z116" s="3">
        <f>SUM(Table2[[#This Row],[Physical Therapist (PT) Hours]:[PT Aide Hours]])/Table2[[#This Row],[MDS Census]]</f>
        <v>0.15984708392603131</v>
      </c>
      <c r="AA116" s="3">
        <v>0</v>
      </c>
      <c r="AB116" s="3">
        <v>0</v>
      </c>
      <c r="AC116" s="3">
        <v>0</v>
      </c>
      <c r="AD116" s="3">
        <v>0</v>
      </c>
      <c r="AE116" s="3">
        <v>0</v>
      </c>
      <c r="AF116" s="3">
        <v>0</v>
      </c>
      <c r="AG116" s="3">
        <v>0</v>
      </c>
      <c r="AH116" s="1" t="s">
        <v>114</v>
      </c>
      <c r="AI116" s="17">
        <v>4</v>
      </c>
      <c r="AJ116" s="1"/>
    </row>
    <row r="117" spans="1:36" x14ac:dyDescent="0.2">
      <c r="A117" s="1" t="s">
        <v>273</v>
      </c>
      <c r="B117" s="1" t="s">
        <v>390</v>
      </c>
      <c r="C117" s="1" t="s">
        <v>647</v>
      </c>
      <c r="D117" s="1" t="s">
        <v>693</v>
      </c>
      <c r="E117" s="3">
        <v>43.4</v>
      </c>
      <c r="F117" s="3">
        <v>2.4888888888888889</v>
      </c>
      <c r="G117" s="3">
        <v>0</v>
      </c>
      <c r="H117" s="3">
        <v>0.2</v>
      </c>
      <c r="I117" s="3">
        <v>0.98888888888888893</v>
      </c>
      <c r="J117" s="3">
        <v>0</v>
      </c>
      <c r="K117" s="3">
        <v>0</v>
      </c>
      <c r="L117" s="3">
        <v>1.3304444444444448</v>
      </c>
      <c r="M117" s="3">
        <v>4.825666666666665</v>
      </c>
      <c r="N117" s="3">
        <v>0</v>
      </c>
      <c r="O117" s="3">
        <f>SUM(Table2[[#This Row],[Qualified Social Work Staff Hours]:[Other Social Work Staff Hours]])/Table2[[#This Row],[MDS Census]]</f>
        <v>0.11119047619047616</v>
      </c>
      <c r="P117" s="3">
        <v>5.2369999999999983</v>
      </c>
      <c r="Q117" s="3">
        <v>4.9566666666666652</v>
      </c>
      <c r="R117" s="3">
        <f>SUM(Table2[[#This Row],[Qualified Activities Professional Hours]:[Other Activities Professional Hours]])/Table2[[#This Row],[MDS Census]]</f>
        <v>0.23487711213517659</v>
      </c>
      <c r="S117" s="3">
        <v>6.6326666666666689</v>
      </c>
      <c r="T117" s="3">
        <v>0</v>
      </c>
      <c r="U117" s="3">
        <v>0</v>
      </c>
      <c r="V117" s="3">
        <f>SUM(Table2[[#This Row],[Occupational Therapist Hours]:[OT Aide Hours]])/Table2[[#This Row],[MDS Census]]</f>
        <v>0.15282642089093706</v>
      </c>
      <c r="W117" s="3">
        <v>1.0946666666666669</v>
      </c>
      <c r="X117" s="3">
        <v>2.9356666666666653</v>
      </c>
      <c r="Y117" s="3">
        <v>0</v>
      </c>
      <c r="Z117" s="3">
        <f>SUM(Table2[[#This Row],[Physical Therapist (PT) Hours]:[PT Aide Hours]])/Table2[[#This Row],[MDS Census]]</f>
        <v>9.2864823348694295E-2</v>
      </c>
      <c r="AA117" s="3">
        <v>0</v>
      </c>
      <c r="AB117" s="3">
        <v>0</v>
      </c>
      <c r="AC117" s="3">
        <v>0</v>
      </c>
      <c r="AD117" s="3">
        <v>0</v>
      </c>
      <c r="AE117" s="3">
        <v>0</v>
      </c>
      <c r="AF117" s="3">
        <v>0</v>
      </c>
      <c r="AG117" s="3">
        <v>0</v>
      </c>
      <c r="AH117" s="1" t="s">
        <v>115</v>
      </c>
      <c r="AI117" s="17">
        <v>4</v>
      </c>
      <c r="AJ117" s="1"/>
    </row>
    <row r="118" spans="1:36" x14ac:dyDescent="0.2">
      <c r="A118" s="1" t="s">
        <v>273</v>
      </c>
      <c r="B118" s="1" t="s">
        <v>391</v>
      </c>
      <c r="C118" s="1" t="s">
        <v>648</v>
      </c>
      <c r="D118" s="1" t="s">
        <v>786</v>
      </c>
      <c r="E118" s="3">
        <v>74.933333333333337</v>
      </c>
      <c r="F118" s="3">
        <v>5.6</v>
      </c>
      <c r="G118" s="3">
        <v>0.10555555555555556</v>
      </c>
      <c r="H118" s="3">
        <v>0.44166666666666665</v>
      </c>
      <c r="I118" s="3">
        <v>1.7333333333333334</v>
      </c>
      <c r="J118" s="3">
        <v>0</v>
      </c>
      <c r="K118" s="3">
        <v>0</v>
      </c>
      <c r="L118" s="3">
        <v>3.1834444444444436</v>
      </c>
      <c r="M118" s="3">
        <v>5.4368888888888893</v>
      </c>
      <c r="N118" s="3">
        <v>0</v>
      </c>
      <c r="O118" s="3">
        <f>SUM(Table2[[#This Row],[Qualified Social Work Staff Hours]:[Other Social Work Staff Hours]])/Table2[[#This Row],[MDS Census]]</f>
        <v>7.2556346381969158E-2</v>
      </c>
      <c r="P118" s="3">
        <v>5.7574444444444444</v>
      </c>
      <c r="Q118" s="3">
        <v>7.9258888888888892</v>
      </c>
      <c r="R118" s="3">
        <f>SUM(Table2[[#This Row],[Qualified Activities Professional Hours]:[Other Activities Professional Hours]])/Table2[[#This Row],[MDS Census]]</f>
        <v>0.1826067615658363</v>
      </c>
      <c r="S118" s="3">
        <v>4.5539999999999985</v>
      </c>
      <c r="T118" s="3">
        <v>8.2338888888888899</v>
      </c>
      <c r="U118" s="3">
        <v>0</v>
      </c>
      <c r="V118" s="3">
        <f>SUM(Table2[[#This Row],[Occupational Therapist Hours]:[OT Aide Hours]])/Table2[[#This Row],[MDS Census]]</f>
        <v>0.17065688018979833</v>
      </c>
      <c r="W118" s="3">
        <v>4.1291111111111114</v>
      </c>
      <c r="X118" s="3">
        <v>9.5161111111111083</v>
      </c>
      <c r="Y118" s="3">
        <v>0</v>
      </c>
      <c r="Z118" s="3">
        <f>SUM(Table2[[#This Row],[Physical Therapist (PT) Hours]:[PT Aide Hours]])/Table2[[#This Row],[MDS Census]]</f>
        <v>0.18209816132858833</v>
      </c>
      <c r="AA118" s="3">
        <v>0</v>
      </c>
      <c r="AB118" s="3">
        <v>0</v>
      </c>
      <c r="AC118" s="3">
        <v>0</v>
      </c>
      <c r="AD118" s="3">
        <v>0</v>
      </c>
      <c r="AE118" s="3">
        <v>0</v>
      </c>
      <c r="AF118" s="3">
        <v>0</v>
      </c>
      <c r="AG118" s="3">
        <v>0</v>
      </c>
      <c r="AH118" s="1" t="s">
        <v>116</v>
      </c>
      <c r="AI118" s="17">
        <v>4</v>
      </c>
      <c r="AJ118" s="1"/>
    </row>
    <row r="119" spans="1:36" x14ac:dyDescent="0.2">
      <c r="A119" s="1" t="s">
        <v>273</v>
      </c>
      <c r="B119" s="1" t="s">
        <v>392</v>
      </c>
      <c r="C119" s="1" t="s">
        <v>649</v>
      </c>
      <c r="D119" s="1" t="s">
        <v>787</v>
      </c>
      <c r="E119" s="3">
        <v>44.555555555555557</v>
      </c>
      <c r="F119" s="3">
        <v>5.4222222222222225</v>
      </c>
      <c r="G119" s="3">
        <v>0.26666666666666666</v>
      </c>
      <c r="H119" s="3">
        <v>0.22222222222222221</v>
      </c>
      <c r="I119" s="3">
        <v>0.88888888888888884</v>
      </c>
      <c r="J119" s="3">
        <v>0</v>
      </c>
      <c r="K119" s="3">
        <v>0</v>
      </c>
      <c r="L119" s="3">
        <v>5.6055555555555552</v>
      </c>
      <c r="M119" s="3">
        <v>5.1818888888888885</v>
      </c>
      <c r="N119" s="3">
        <v>0</v>
      </c>
      <c r="O119" s="3">
        <f>SUM(Table2[[#This Row],[Qualified Social Work Staff Hours]:[Other Social Work Staff Hours]])/Table2[[#This Row],[MDS Census]]</f>
        <v>0.11630174563591021</v>
      </c>
      <c r="P119" s="3">
        <v>5.3305555555555557</v>
      </c>
      <c r="Q119" s="3">
        <v>4.291666666666667</v>
      </c>
      <c r="R119" s="3">
        <f>SUM(Table2[[#This Row],[Qualified Activities Professional Hours]:[Other Activities Professional Hours]])/Table2[[#This Row],[MDS Census]]</f>
        <v>0.21596009975062347</v>
      </c>
      <c r="S119" s="3">
        <v>1.1416666666666666</v>
      </c>
      <c r="T119" s="3">
        <v>0</v>
      </c>
      <c r="U119" s="3">
        <v>4.4305555555555554</v>
      </c>
      <c r="V119" s="3">
        <f>SUM(Table2[[#This Row],[Occupational Therapist Hours]:[OT Aide Hours]])/Table2[[#This Row],[MDS Census]]</f>
        <v>0.12506234413965087</v>
      </c>
      <c r="W119" s="3">
        <v>0.45555555555555555</v>
      </c>
      <c r="X119" s="3">
        <v>0</v>
      </c>
      <c r="Y119" s="3">
        <v>4.3527777777777779</v>
      </c>
      <c r="Z119" s="3">
        <f>SUM(Table2[[#This Row],[Physical Therapist (PT) Hours]:[PT Aide Hours]])/Table2[[#This Row],[MDS Census]]</f>
        <v>0.10791770573566085</v>
      </c>
      <c r="AA119" s="3">
        <v>0</v>
      </c>
      <c r="AB119" s="3">
        <v>0</v>
      </c>
      <c r="AC119" s="3">
        <v>0</v>
      </c>
      <c r="AD119" s="3">
        <v>0</v>
      </c>
      <c r="AE119" s="3">
        <v>0</v>
      </c>
      <c r="AF119" s="3">
        <v>0</v>
      </c>
      <c r="AG119" s="3">
        <v>0</v>
      </c>
      <c r="AH119" s="1" t="s">
        <v>117</v>
      </c>
      <c r="AI119" s="17">
        <v>4</v>
      </c>
      <c r="AJ119" s="1"/>
    </row>
    <row r="120" spans="1:36" x14ac:dyDescent="0.2">
      <c r="A120" s="1" t="s">
        <v>273</v>
      </c>
      <c r="B120" s="1" t="s">
        <v>393</v>
      </c>
      <c r="C120" s="1" t="s">
        <v>650</v>
      </c>
      <c r="D120" s="1" t="s">
        <v>788</v>
      </c>
      <c r="E120" s="3">
        <v>104.7</v>
      </c>
      <c r="F120" s="3">
        <v>5.5111111111111111</v>
      </c>
      <c r="G120" s="3">
        <v>0.68388888888888888</v>
      </c>
      <c r="H120" s="3">
        <v>0</v>
      </c>
      <c r="I120" s="3">
        <v>0</v>
      </c>
      <c r="J120" s="3">
        <v>0</v>
      </c>
      <c r="K120" s="3">
        <v>1.9361111111111111</v>
      </c>
      <c r="L120" s="3">
        <v>1.9305555555555556</v>
      </c>
      <c r="M120" s="3">
        <v>5.4444444444444446</v>
      </c>
      <c r="N120" s="3">
        <v>0</v>
      </c>
      <c r="O120" s="3">
        <f>SUM(Table2[[#This Row],[Qualified Social Work Staff Hours]:[Other Social Work Staff Hours]])/Table2[[#This Row],[MDS Census]]</f>
        <v>5.2000424493261171E-2</v>
      </c>
      <c r="P120" s="3">
        <v>5.7313333333333336</v>
      </c>
      <c r="Q120" s="3">
        <v>5.7246666666666659</v>
      </c>
      <c r="R120" s="3">
        <f>SUM(Table2[[#This Row],[Qualified Activities Professional Hours]:[Other Activities Professional Hours]])/Table2[[#This Row],[MDS Census]]</f>
        <v>0.10941738299904488</v>
      </c>
      <c r="S120" s="3">
        <v>4</v>
      </c>
      <c r="T120" s="3">
        <v>2.1215555555555556</v>
      </c>
      <c r="U120" s="3">
        <v>0</v>
      </c>
      <c r="V120" s="3">
        <f>SUM(Table2[[#This Row],[Occupational Therapist Hours]:[OT Aide Hours]])/Table2[[#This Row],[MDS Census]]</f>
        <v>5.8467579327178186E-2</v>
      </c>
      <c r="W120" s="3">
        <v>1.9635555555555559</v>
      </c>
      <c r="X120" s="3">
        <v>5.8264444444444443</v>
      </c>
      <c r="Y120" s="3">
        <v>0</v>
      </c>
      <c r="Z120" s="3">
        <f>SUM(Table2[[#This Row],[Physical Therapist (PT) Hours]:[PT Aide Hours]])/Table2[[#This Row],[MDS Census]]</f>
        <v>7.4403056351480423E-2</v>
      </c>
      <c r="AA120" s="3">
        <v>0</v>
      </c>
      <c r="AB120" s="3">
        <v>0</v>
      </c>
      <c r="AC120" s="3">
        <v>0</v>
      </c>
      <c r="AD120" s="3">
        <v>60.913333333333341</v>
      </c>
      <c r="AE120" s="3">
        <v>0</v>
      </c>
      <c r="AF120" s="3">
        <v>5.3157777777777762</v>
      </c>
      <c r="AG120" s="3">
        <v>0</v>
      </c>
      <c r="AH120" s="1" t="s">
        <v>118</v>
      </c>
      <c r="AI120" s="17">
        <v>4</v>
      </c>
      <c r="AJ120" s="1"/>
    </row>
    <row r="121" spans="1:36" x14ac:dyDescent="0.2">
      <c r="A121" s="1" t="s">
        <v>273</v>
      </c>
      <c r="B121" s="1" t="s">
        <v>394</v>
      </c>
      <c r="C121" s="1" t="s">
        <v>651</v>
      </c>
      <c r="D121" s="1" t="s">
        <v>789</v>
      </c>
      <c r="E121" s="3">
        <v>72.577777777777783</v>
      </c>
      <c r="F121" s="3">
        <v>5.2166666666666668</v>
      </c>
      <c r="G121" s="3">
        <v>3.3333333333333333E-2</v>
      </c>
      <c r="H121" s="3">
        <v>0.44666666666666671</v>
      </c>
      <c r="I121" s="3">
        <v>1.1897777777777778</v>
      </c>
      <c r="J121" s="3">
        <v>0</v>
      </c>
      <c r="K121" s="3">
        <v>0</v>
      </c>
      <c r="L121" s="3">
        <v>0.96299999999999975</v>
      </c>
      <c r="M121" s="3">
        <v>0.26777777777777778</v>
      </c>
      <c r="N121" s="3">
        <v>2.1575555555555552</v>
      </c>
      <c r="O121" s="3">
        <f>SUM(Table2[[#This Row],[Qualified Social Work Staff Hours]:[Other Social Work Staff Hours]])/Table2[[#This Row],[MDS Census]]</f>
        <v>3.3417023882424977E-2</v>
      </c>
      <c r="P121" s="3">
        <v>0.67877777777777781</v>
      </c>
      <c r="Q121" s="3">
        <v>10.886222222222221</v>
      </c>
      <c r="R121" s="3">
        <f>SUM(Table2[[#This Row],[Qualified Activities Professional Hours]:[Other Activities Professional Hours]])/Table2[[#This Row],[MDS Census]]</f>
        <v>0.159346295162278</v>
      </c>
      <c r="S121" s="3">
        <v>9.1823333333333323</v>
      </c>
      <c r="T121" s="3">
        <v>4.5872222222222208</v>
      </c>
      <c r="U121" s="3">
        <v>0</v>
      </c>
      <c r="V121" s="3">
        <f>SUM(Table2[[#This Row],[Occupational Therapist Hours]:[OT Aide Hours]])/Table2[[#This Row],[MDS Census]]</f>
        <v>0.18972137170851189</v>
      </c>
      <c r="W121" s="3">
        <v>4.892555555555556</v>
      </c>
      <c r="X121" s="3">
        <v>4.6314444444444458</v>
      </c>
      <c r="Y121" s="3">
        <v>0</v>
      </c>
      <c r="Z121" s="3">
        <f>SUM(Table2[[#This Row],[Physical Therapist (PT) Hours]:[PT Aide Hours]])/Table2[[#This Row],[MDS Census]]</f>
        <v>0.13122473974280466</v>
      </c>
      <c r="AA121" s="3">
        <v>0</v>
      </c>
      <c r="AB121" s="3">
        <v>0</v>
      </c>
      <c r="AC121" s="3">
        <v>0</v>
      </c>
      <c r="AD121" s="3">
        <v>0</v>
      </c>
      <c r="AE121" s="3">
        <v>0</v>
      </c>
      <c r="AF121" s="3">
        <v>0</v>
      </c>
      <c r="AG121" s="3">
        <v>0</v>
      </c>
      <c r="AH121" s="1" t="s">
        <v>119</v>
      </c>
      <c r="AI121" s="17">
        <v>4</v>
      </c>
      <c r="AJ121" s="1"/>
    </row>
    <row r="122" spans="1:36" x14ac:dyDescent="0.2">
      <c r="A122" s="1" t="s">
        <v>273</v>
      </c>
      <c r="B122" s="1" t="s">
        <v>395</v>
      </c>
      <c r="C122" s="1" t="s">
        <v>606</v>
      </c>
      <c r="D122" s="1" t="s">
        <v>710</v>
      </c>
      <c r="E122" s="3">
        <v>83.7</v>
      </c>
      <c r="F122" s="3">
        <v>5.6888888888888891</v>
      </c>
      <c r="G122" s="3">
        <v>0.4</v>
      </c>
      <c r="H122" s="3">
        <v>0.2</v>
      </c>
      <c r="I122" s="3">
        <v>0.26666666666666666</v>
      </c>
      <c r="J122" s="3">
        <v>0</v>
      </c>
      <c r="K122" s="3">
        <v>0</v>
      </c>
      <c r="L122" s="3">
        <v>5.6161111111111115</v>
      </c>
      <c r="M122" s="3">
        <v>0</v>
      </c>
      <c r="N122" s="3">
        <v>5.6888888888888891</v>
      </c>
      <c r="O122" s="3">
        <f>SUM(Table2[[#This Row],[Qualified Social Work Staff Hours]:[Other Social Work Staff Hours]])/Table2[[#This Row],[MDS Census]]</f>
        <v>6.7967609186247183E-2</v>
      </c>
      <c r="P122" s="3">
        <v>5.6934444444444452</v>
      </c>
      <c r="Q122" s="3">
        <v>7.0583333333333318</v>
      </c>
      <c r="R122" s="3">
        <f>SUM(Table2[[#This Row],[Qualified Activities Professional Hours]:[Other Activities Professional Hours]])/Table2[[#This Row],[MDS Census]]</f>
        <v>0.15235098898181335</v>
      </c>
      <c r="S122" s="3">
        <v>10.696666666666665</v>
      </c>
      <c r="T122" s="3">
        <v>11.237666666666664</v>
      </c>
      <c r="U122" s="3">
        <v>0</v>
      </c>
      <c r="V122" s="3">
        <f>SUM(Table2[[#This Row],[Occupational Therapist Hours]:[OT Aide Hours]])/Table2[[#This Row],[MDS Census]]</f>
        <v>0.26205894066109114</v>
      </c>
      <c r="W122" s="3">
        <v>2.8208888888888897</v>
      </c>
      <c r="X122" s="3">
        <v>15.560555555555558</v>
      </c>
      <c r="Y122" s="3">
        <v>0</v>
      </c>
      <c r="Z122" s="3">
        <f>SUM(Table2[[#This Row],[Physical Therapist (PT) Hours]:[PT Aide Hours]])/Table2[[#This Row],[MDS Census]]</f>
        <v>0.21961104473649279</v>
      </c>
      <c r="AA122" s="3">
        <v>0</v>
      </c>
      <c r="AB122" s="3">
        <v>0</v>
      </c>
      <c r="AC122" s="3">
        <v>0</v>
      </c>
      <c r="AD122" s="3">
        <v>0</v>
      </c>
      <c r="AE122" s="3">
        <v>0</v>
      </c>
      <c r="AF122" s="3">
        <v>2.6534444444444443</v>
      </c>
      <c r="AG122" s="3">
        <v>0</v>
      </c>
      <c r="AH122" s="1" t="s">
        <v>120</v>
      </c>
      <c r="AI122" s="17">
        <v>4</v>
      </c>
      <c r="AJ122" s="1"/>
    </row>
    <row r="123" spans="1:36" x14ac:dyDescent="0.2">
      <c r="A123" s="1" t="s">
        <v>273</v>
      </c>
      <c r="B123" s="1" t="s">
        <v>396</v>
      </c>
      <c r="C123" s="1" t="s">
        <v>586</v>
      </c>
      <c r="D123" s="1" t="s">
        <v>790</v>
      </c>
      <c r="E123" s="3">
        <v>86.422222222222217</v>
      </c>
      <c r="F123" s="3">
        <v>5.6</v>
      </c>
      <c r="G123" s="3">
        <v>0.26666666666666666</v>
      </c>
      <c r="H123" s="3">
        <v>0.3888888888888889</v>
      </c>
      <c r="I123" s="3">
        <v>2.3111111111111109</v>
      </c>
      <c r="J123" s="3">
        <v>0</v>
      </c>
      <c r="K123" s="3">
        <v>0</v>
      </c>
      <c r="L123" s="3">
        <v>4.636000000000001</v>
      </c>
      <c r="M123" s="3">
        <v>5.2249999999999996</v>
      </c>
      <c r="N123" s="3">
        <v>0</v>
      </c>
      <c r="O123" s="3">
        <f>SUM(Table2[[#This Row],[Qualified Social Work Staff Hours]:[Other Social Work Staff Hours]])/Table2[[#This Row],[MDS Census]]</f>
        <v>6.0458986886088965E-2</v>
      </c>
      <c r="P123" s="3">
        <v>5.2194444444444441</v>
      </c>
      <c r="Q123" s="3">
        <v>3.7555555555555555</v>
      </c>
      <c r="R123" s="3">
        <f>SUM(Table2[[#This Row],[Qualified Activities Professional Hours]:[Other Activities Professional Hours]])/Table2[[#This Row],[MDS Census]]</f>
        <v>0.10385060426844947</v>
      </c>
      <c r="S123" s="3">
        <v>4.1824444444444442</v>
      </c>
      <c r="T123" s="3">
        <v>8.2393333333333345</v>
      </c>
      <c r="U123" s="3">
        <v>0</v>
      </c>
      <c r="V123" s="3">
        <f>SUM(Table2[[#This Row],[Occupational Therapist Hours]:[OT Aide Hours]])/Table2[[#This Row],[MDS Census]]</f>
        <v>0.14373360761121112</v>
      </c>
      <c r="W123" s="3">
        <v>5.0017777777777779</v>
      </c>
      <c r="X123" s="3">
        <v>13.602666666666662</v>
      </c>
      <c r="Y123" s="3">
        <v>0</v>
      </c>
      <c r="Z123" s="3">
        <f>SUM(Table2[[#This Row],[Physical Therapist (PT) Hours]:[PT Aide Hours]])/Table2[[#This Row],[MDS Census]]</f>
        <v>0.21527384931859087</v>
      </c>
      <c r="AA123" s="3">
        <v>0</v>
      </c>
      <c r="AB123" s="3">
        <v>0</v>
      </c>
      <c r="AC123" s="3">
        <v>0</v>
      </c>
      <c r="AD123" s="3">
        <v>0</v>
      </c>
      <c r="AE123" s="3">
        <v>0</v>
      </c>
      <c r="AF123" s="3">
        <v>0</v>
      </c>
      <c r="AG123" s="3">
        <v>0</v>
      </c>
      <c r="AH123" s="1" t="s">
        <v>121</v>
      </c>
      <c r="AI123" s="17">
        <v>4</v>
      </c>
      <c r="AJ123" s="1"/>
    </row>
    <row r="124" spans="1:36" x14ac:dyDescent="0.2">
      <c r="A124" s="1" t="s">
        <v>273</v>
      </c>
      <c r="B124" s="1" t="s">
        <v>397</v>
      </c>
      <c r="C124" s="1" t="s">
        <v>555</v>
      </c>
      <c r="D124" s="1" t="s">
        <v>696</v>
      </c>
      <c r="E124" s="3">
        <v>55.444444444444443</v>
      </c>
      <c r="F124" s="3">
        <v>5.6553333333333331</v>
      </c>
      <c r="G124" s="3">
        <v>0.10555555555555556</v>
      </c>
      <c r="H124" s="3">
        <v>0.42222222222222222</v>
      </c>
      <c r="I124" s="3">
        <v>1.2083333333333333</v>
      </c>
      <c r="J124" s="3">
        <v>0</v>
      </c>
      <c r="K124" s="3">
        <v>0</v>
      </c>
      <c r="L124" s="3">
        <v>3.2268888888888876</v>
      </c>
      <c r="M124" s="3">
        <v>4.7324444444444449</v>
      </c>
      <c r="N124" s="3">
        <v>0</v>
      </c>
      <c r="O124" s="3">
        <f>SUM(Table2[[#This Row],[Qualified Social Work Staff Hours]:[Other Social Work Staff Hours]])/Table2[[#This Row],[MDS Census]]</f>
        <v>8.5354709418837688E-2</v>
      </c>
      <c r="P124" s="3">
        <v>0</v>
      </c>
      <c r="Q124" s="3">
        <v>7.1016666666666666</v>
      </c>
      <c r="R124" s="3">
        <f>SUM(Table2[[#This Row],[Qualified Activities Professional Hours]:[Other Activities Professional Hours]])/Table2[[#This Row],[MDS Census]]</f>
        <v>0.12808617234468939</v>
      </c>
      <c r="S124" s="3">
        <v>2.6441111111111115</v>
      </c>
      <c r="T124" s="3">
        <v>4.4948888888888892</v>
      </c>
      <c r="U124" s="3">
        <v>0</v>
      </c>
      <c r="V124" s="3">
        <f>SUM(Table2[[#This Row],[Occupational Therapist Hours]:[OT Aide Hours]])/Table2[[#This Row],[MDS Census]]</f>
        <v>0.12875951903807617</v>
      </c>
      <c r="W124" s="3">
        <v>4.3808888888888893</v>
      </c>
      <c r="X124" s="3">
        <v>5.742</v>
      </c>
      <c r="Y124" s="3">
        <v>4.4998888888888882</v>
      </c>
      <c r="Z124" s="3">
        <f>SUM(Table2[[#This Row],[Physical Therapist (PT) Hours]:[PT Aide Hours]])/Table2[[#This Row],[MDS Census]]</f>
        <v>0.2637374749498998</v>
      </c>
      <c r="AA124" s="3">
        <v>0</v>
      </c>
      <c r="AB124" s="3">
        <v>0</v>
      </c>
      <c r="AC124" s="3">
        <v>0</v>
      </c>
      <c r="AD124" s="3">
        <v>0.65455555555555556</v>
      </c>
      <c r="AE124" s="3">
        <v>0</v>
      </c>
      <c r="AF124" s="3">
        <v>0</v>
      </c>
      <c r="AG124" s="3">
        <v>0</v>
      </c>
      <c r="AH124" s="1" t="s">
        <v>122</v>
      </c>
      <c r="AI124" s="17">
        <v>4</v>
      </c>
      <c r="AJ124" s="1"/>
    </row>
    <row r="125" spans="1:36" x14ac:dyDescent="0.2">
      <c r="A125" s="1" t="s">
        <v>273</v>
      </c>
      <c r="B125" s="1" t="s">
        <v>398</v>
      </c>
      <c r="C125" s="1" t="s">
        <v>652</v>
      </c>
      <c r="D125" s="1" t="s">
        <v>694</v>
      </c>
      <c r="E125" s="3">
        <v>86.12222222222222</v>
      </c>
      <c r="F125" s="3">
        <v>6.1222222222222218</v>
      </c>
      <c r="G125" s="3">
        <v>0</v>
      </c>
      <c r="H125" s="3">
        <v>0.66666666666666663</v>
      </c>
      <c r="I125" s="3">
        <v>1.1555555555555554</v>
      </c>
      <c r="J125" s="3">
        <v>0</v>
      </c>
      <c r="K125" s="3">
        <v>0</v>
      </c>
      <c r="L125" s="3">
        <v>4.0866666666666678</v>
      </c>
      <c r="M125" s="3">
        <v>5.5333333333333332</v>
      </c>
      <c r="N125" s="3">
        <v>0</v>
      </c>
      <c r="O125" s="3">
        <f>SUM(Table2[[#This Row],[Qualified Social Work Staff Hours]:[Other Social Work Staff Hours]])/Table2[[#This Row],[MDS Census]]</f>
        <v>6.4249774222680939E-2</v>
      </c>
      <c r="P125" s="3">
        <v>5.5711111111111116</v>
      </c>
      <c r="Q125" s="3">
        <v>2.3222222222222224</v>
      </c>
      <c r="R125" s="3">
        <f>SUM(Table2[[#This Row],[Qualified Activities Professional Hours]:[Other Activities Professional Hours]])/Table2[[#This Row],[MDS Census]]</f>
        <v>9.1652689975487048E-2</v>
      </c>
      <c r="S125" s="3">
        <v>4.9585555555555549</v>
      </c>
      <c r="T125" s="3">
        <v>5.427777777777778</v>
      </c>
      <c r="U125" s="3">
        <v>0</v>
      </c>
      <c r="V125" s="3">
        <f>SUM(Table2[[#This Row],[Occupational Therapist Hours]:[OT Aide Hours]])/Table2[[#This Row],[MDS Census]]</f>
        <v>0.12059992259063347</v>
      </c>
      <c r="W125" s="3">
        <v>4.8212222222222216</v>
      </c>
      <c r="X125" s="3">
        <v>4.8238888888888889</v>
      </c>
      <c r="Y125" s="3">
        <v>5.0154444444444461</v>
      </c>
      <c r="Z125" s="3">
        <f>SUM(Table2[[#This Row],[Physical Therapist (PT) Hours]:[PT Aide Hours]])/Table2[[#This Row],[MDS Census]]</f>
        <v>0.17022964778738228</v>
      </c>
      <c r="AA125" s="3">
        <v>0</v>
      </c>
      <c r="AB125" s="3">
        <v>0</v>
      </c>
      <c r="AC125" s="3">
        <v>0</v>
      </c>
      <c r="AD125" s="3">
        <v>0</v>
      </c>
      <c r="AE125" s="3">
        <v>0</v>
      </c>
      <c r="AF125" s="3">
        <v>0</v>
      </c>
      <c r="AG125" s="3">
        <v>0.32222222222222224</v>
      </c>
      <c r="AH125" s="1" t="s">
        <v>123</v>
      </c>
      <c r="AI125" s="17">
        <v>4</v>
      </c>
      <c r="AJ125" s="1"/>
    </row>
    <row r="126" spans="1:36" x14ac:dyDescent="0.2">
      <c r="A126" s="1" t="s">
        <v>273</v>
      </c>
      <c r="B126" s="1" t="s">
        <v>274</v>
      </c>
      <c r="C126" s="1" t="s">
        <v>563</v>
      </c>
      <c r="D126" s="1" t="s">
        <v>694</v>
      </c>
      <c r="E126" s="3">
        <v>28.388888888888889</v>
      </c>
      <c r="F126" s="3">
        <v>5.6333333333333337</v>
      </c>
      <c r="G126" s="3">
        <v>0.24055555555555555</v>
      </c>
      <c r="H126" s="3">
        <v>0.10555555555555556</v>
      </c>
      <c r="I126" s="3">
        <v>1.9461111111111111</v>
      </c>
      <c r="J126" s="3">
        <v>0</v>
      </c>
      <c r="K126" s="3">
        <v>0</v>
      </c>
      <c r="L126" s="3">
        <v>0.25988888888888895</v>
      </c>
      <c r="M126" s="3">
        <v>5.5877777777777791</v>
      </c>
      <c r="N126" s="3">
        <v>0.23555555555555557</v>
      </c>
      <c r="O126" s="3">
        <f>SUM(Table2[[#This Row],[Qualified Social Work Staff Hours]:[Other Social Work Staff Hours]])/Table2[[#This Row],[MDS Census]]</f>
        <v>0.20512720156555778</v>
      </c>
      <c r="P126" s="3">
        <v>5.6355555555555572</v>
      </c>
      <c r="Q126" s="3">
        <v>5.0699999999999985</v>
      </c>
      <c r="R126" s="3">
        <f>SUM(Table2[[#This Row],[Qualified Activities Professional Hours]:[Other Activities Professional Hours]])/Table2[[#This Row],[MDS Census]]</f>
        <v>0.37710371819960858</v>
      </c>
      <c r="S126" s="3">
        <v>3.8775555555555563</v>
      </c>
      <c r="T126" s="3">
        <v>0</v>
      </c>
      <c r="U126" s="3">
        <v>0</v>
      </c>
      <c r="V126" s="3">
        <f>SUM(Table2[[#This Row],[Occupational Therapist Hours]:[OT Aide Hours]])/Table2[[#This Row],[MDS Census]]</f>
        <v>0.136587084148728</v>
      </c>
      <c r="W126" s="3">
        <v>1.9145555555555556</v>
      </c>
      <c r="X126" s="3">
        <v>1.5895555555555556</v>
      </c>
      <c r="Y126" s="3">
        <v>0</v>
      </c>
      <c r="Z126" s="3">
        <f>SUM(Table2[[#This Row],[Physical Therapist (PT) Hours]:[PT Aide Hours]])/Table2[[#This Row],[MDS Census]]</f>
        <v>0.12343248532289629</v>
      </c>
      <c r="AA126" s="3">
        <v>0</v>
      </c>
      <c r="AB126" s="3">
        <v>0</v>
      </c>
      <c r="AC126" s="3">
        <v>0</v>
      </c>
      <c r="AD126" s="3">
        <v>0</v>
      </c>
      <c r="AE126" s="3">
        <v>0</v>
      </c>
      <c r="AF126" s="3">
        <v>0</v>
      </c>
      <c r="AG126" s="3">
        <v>0</v>
      </c>
      <c r="AH126" s="1" t="s">
        <v>124</v>
      </c>
      <c r="AI126" s="17">
        <v>4</v>
      </c>
      <c r="AJ126" s="1"/>
    </row>
    <row r="127" spans="1:36" x14ac:dyDescent="0.2">
      <c r="A127" s="1" t="s">
        <v>273</v>
      </c>
      <c r="B127" s="1" t="s">
        <v>399</v>
      </c>
      <c r="C127" s="1" t="s">
        <v>653</v>
      </c>
      <c r="D127" s="1" t="s">
        <v>786</v>
      </c>
      <c r="E127" s="3">
        <v>86.044444444444451</v>
      </c>
      <c r="F127" s="3">
        <v>5.6</v>
      </c>
      <c r="G127" s="3">
        <v>0.17777777777777778</v>
      </c>
      <c r="H127" s="3">
        <v>0</v>
      </c>
      <c r="I127" s="3">
        <v>5.333333333333333</v>
      </c>
      <c r="J127" s="3">
        <v>0</v>
      </c>
      <c r="K127" s="3">
        <v>1.8666666666666667</v>
      </c>
      <c r="L127" s="3">
        <v>1.4796666666666669</v>
      </c>
      <c r="M127" s="3">
        <v>5.5111111111111111</v>
      </c>
      <c r="N127" s="3">
        <v>0</v>
      </c>
      <c r="O127" s="3">
        <f>SUM(Table2[[#This Row],[Qualified Social Work Staff Hours]:[Other Social Work Staff Hours]])/Table2[[#This Row],[MDS Census]]</f>
        <v>6.4049586776859499E-2</v>
      </c>
      <c r="P127" s="3">
        <v>4.8133333333333317</v>
      </c>
      <c r="Q127" s="3">
        <v>5.4123333333333363</v>
      </c>
      <c r="R127" s="3">
        <f>SUM(Table2[[#This Row],[Qualified Activities Professional Hours]:[Other Activities Professional Hours]])/Table2[[#This Row],[MDS Census]]</f>
        <v>0.11884168388429754</v>
      </c>
      <c r="S127" s="3">
        <v>1.793555555555556</v>
      </c>
      <c r="T127" s="3">
        <v>1.5867777777777778</v>
      </c>
      <c r="U127" s="3">
        <v>0</v>
      </c>
      <c r="V127" s="3">
        <f>SUM(Table2[[#This Row],[Occupational Therapist Hours]:[OT Aide Hours]])/Table2[[#This Row],[MDS Census]]</f>
        <v>3.9285898760330576E-2</v>
      </c>
      <c r="W127" s="3">
        <v>0.39277777777777773</v>
      </c>
      <c r="X127" s="3">
        <v>3.5587777777777778</v>
      </c>
      <c r="Y127" s="3">
        <v>0</v>
      </c>
      <c r="Z127" s="3">
        <f>SUM(Table2[[#This Row],[Physical Therapist (PT) Hours]:[PT Aide Hours]])/Table2[[#This Row],[MDS Census]]</f>
        <v>4.5924586776859504E-2</v>
      </c>
      <c r="AA127" s="3">
        <v>0</v>
      </c>
      <c r="AB127" s="3">
        <v>0</v>
      </c>
      <c r="AC127" s="3">
        <v>0</v>
      </c>
      <c r="AD127" s="3">
        <v>46.547888888888885</v>
      </c>
      <c r="AE127" s="3">
        <v>0</v>
      </c>
      <c r="AF127" s="3">
        <v>0</v>
      </c>
      <c r="AG127" s="3">
        <v>0</v>
      </c>
      <c r="AH127" s="1" t="s">
        <v>125</v>
      </c>
      <c r="AI127" s="17">
        <v>4</v>
      </c>
      <c r="AJ127" s="1"/>
    </row>
    <row r="128" spans="1:36" x14ac:dyDescent="0.2">
      <c r="A128" s="1" t="s">
        <v>273</v>
      </c>
      <c r="B128" s="1" t="s">
        <v>276</v>
      </c>
      <c r="C128" s="1" t="s">
        <v>561</v>
      </c>
      <c r="D128" s="1" t="s">
        <v>700</v>
      </c>
      <c r="E128" s="3">
        <v>63.722222222222221</v>
      </c>
      <c r="F128" s="3">
        <v>4.4444444444444446</v>
      </c>
      <c r="G128" s="3">
        <v>0.8</v>
      </c>
      <c r="H128" s="3">
        <v>0</v>
      </c>
      <c r="I128" s="3">
        <v>0.88888888888888884</v>
      </c>
      <c r="J128" s="3">
        <v>0</v>
      </c>
      <c r="K128" s="3">
        <v>0</v>
      </c>
      <c r="L128" s="3">
        <v>0</v>
      </c>
      <c r="M128" s="3">
        <v>5.2444444444444445</v>
      </c>
      <c r="N128" s="3">
        <v>0</v>
      </c>
      <c r="O128" s="3">
        <f>SUM(Table2[[#This Row],[Qualified Social Work Staff Hours]:[Other Social Work Staff Hours]])/Table2[[#This Row],[MDS Census]]</f>
        <v>8.2301656495204878E-2</v>
      </c>
      <c r="P128" s="3">
        <v>4.7583333333333337</v>
      </c>
      <c r="Q128" s="3">
        <v>5.1555555555555559</v>
      </c>
      <c r="R128" s="3">
        <f>SUM(Table2[[#This Row],[Qualified Activities Professional Hours]:[Other Activities Professional Hours]])/Table2[[#This Row],[MDS Census]]</f>
        <v>0.15557977332170883</v>
      </c>
      <c r="S128" s="3">
        <v>0</v>
      </c>
      <c r="T128" s="3">
        <v>0</v>
      </c>
      <c r="U128" s="3">
        <v>0</v>
      </c>
      <c r="V128" s="3">
        <f>SUM(Table2[[#This Row],[Occupational Therapist Hours]:[OT Aide Hours]])/Table2[[#This Row],[MDS Census]]</f>
        <v>0</v>
      </c>
      <c r="W128" s="3">
        <v>0</v>
      </c>
      <c r="X128" s="3">
        <v>0</v>
      </c>
      <c r="Y128" s="3">
        <v>0</v>
      </c>
      <c r="Z128" s="3">
        <f>SUM(Table2[[#This Row],[Physical Therapist (PT) Hours]:[PT Aide Hours]])/Table2[[#This Row],[MDS Census]]</f>
        <v>0</v>
      </c>
      <c r="AA128" s="3">
        <v>0</v>
      </c>
      <c r="AB128" s="3">
        <v>0</v>
      </c>
      <c r="AC128" s="3">
        <v>0</v>
      </c>
      <c r="AD128" s="3">
        <v>0</v>
      </c>
      <c r="AE128" s="3">
        <v>0</v>
      </c>
      <c r="AF128" s="3">
        <v>4.4861111111111107</v>
      </c>
      <c r="AG128" s="3">
        <v>0</v>
      </c>
      <c r="AH128" s="1" t="s">
        <v>126</v>
      </c>
      <c r="AI128" s="17">
        <v>4</v>
      </c>
      <c r="AJ128" s="1"/>
    </row>
    <row r="129" spans="1:36" x14ac:dyDescent="0.2">
      <c r="A129" s="1" t="s">
        <v>273</v>
      </c>
      <c r="B129" s="1" t="s">
        <v>400</v>
      </c>
      <c r="C129" s="1" t="s">
        <v>612</v>
      </c>
      <c r="D129" s="1" t="s">
        <v>759</v>
      </c>
      <c r="E129" s="3">
        <v>52.411111111111111</v>
      </c>
      <c r="F129" s="3">
        <v>5.166666666666667</v>
      </c>
      <c r="G129" s="3">
        <v>6.1111111111111109E-2</v>
      </c>
      <c r="H129" s="3">
        <v>0</v>
      </c>
      <c r="I129" s="3">
        <v>1.6833333333333333</v>
      </c>
      <c r="J129" s="3">
        <v>0</v>
      </c>
      <c r="K129" s="3">
        <v>0</v>
      </c>
      <c r="L129" s="3">
        <v>5.1869999999999985</v>
      </c>
      <c r="M129" s="3">
        <v>0</v>
      </c>
      <c r="N129" s="3">
        <v>0</v>
      </c>
      <c r="O129" s="3">
        <f>SUM(Table2[[#This Row],[Qualified Social Work Staff Hours]:[Other Social Work Staff Hours]])/Table2[[#This Row],[MDS Census]]</f>
        <v>0</v>
      </c>
      <c r="P129" s="3">
        <v>0</v>
      </c>
      <c r="Q129" s="3">
        <v>0</v>
      </c>
      <c r="R129" s="3">
        <f>SUM(Table2[[#This Row],[Qualified Activities Professional Hours]:[Other Activities Professional Hours]])/Table2[[#This Row],[MDS Census]]</f>
        <v>0</v>
      </c>
      <c r="S129" s="3">
        <v>1.7566666666666666</v>
      </c>
      <c r="T129" s="3">
        <v>12.970666666666668</v>
      </c>
      <c r="U129" s="3">
        <v>0</v>
      </c>
      <c r="V129" s="3">
        <f>SUM(Table2[[#This Row],[Occupational Therapist Hours]:[OT Aide Hours]])/Table2[[#This Row],[MDS Census]]</f>
        <v>0.28099639601441595</v>
      </c>
      <c r="W129" s="3">
        <v>1.9073333333333329</v>
      </c>
      <c r="X129" s="3">
        <v>6.1259999999999977</v>
      </c>
      <c r="Y129" s="3">
        <v>3.5391111111111111</v>
      </c>
      <c r="Z129" s="3">
        <f>SUM(Table2[[#This Row],[Physical Therapist (PT) Hours]:[PT Aide Hours]])/Table2[[#This Row],[MDS Census]]</f>
        <v>0.2208013567945728</v>
      </c>
      <c r="AA129" s="3">
        <v>0</v>
      </c>
      <c r="AB129" s="3">
        <v>0</v>
      </c>
      <c r="AC129" s="3">
        <v>0</v>
      </c>
      <c r="AD129" s="3">
        <v>0</v>
      </c>
      <c r="AE129" s="3">
        <v>0</v>
      </c>
      <c r="AF129" s="3">
        <v>0</v>
      </c>
      <c r="AG129" s="3">
        <v>0</v>
      </c>
      <c r="AH129" s="1" t="s">
        <v>127</v>
      </c>
      <c r="AI129" s="17">
        <v>4</v>
      </c>
      <c r="AJ129" s="1"/>
    </row>
    <row r="130" spans="1:36" x14ac:dyDescent="0.2">
      <c r="A130" s="1" t="s">
        <v>273</v>
      </c>
      <c r="B130" s="1" t="s">
        <v>401</v>
      </c>
      <c r="C130" s="1" t="s">
        <v>560</v>
      </c>
      <c r="D130" s="1" t="s">
        <v>766</v>
      </c>
      <c r="E130" s="3">
        <v>62.355555555555554</v>
      </c>
      <c r="F130" s="3">
        <v>5.6444444444444448</v>
      </c>
      <c r="G130" s="3">
        <v>0</v>
      </c>
      <c r="H130" s="3">
        <v>0</v>
      </c>
      <c r="I130" s="3">
        <v>0</v>
      </c>
      <c r="J130" s="3">
        <v>0</v>
      </c>
      <c r="K130" s="3">
        <v>0</v>
      </c>
      <c r="L130" s="3">
        <v>3.779555555555556</v>
      </c>
      <c r="M130" s="3">
        <v>5.9083333333333332</v>
      </c>
      <c r="N130" s="3">
        <v>0</v>
      </c>
      <c r="O130" s="3">
        <f>SUM(Table2[[#This Row],[Qualified Social Work Staff Hours]:[Other Social Work Staff Hours]])/Table2[[#This Row],[MDS Census]]</f>
        <v>9.4752316464718461E-2</v>
      </c>
      <c r="P130" s="3">
        <v>5.4777777777777779</v>
      </c>
      <c r="Q130" s="3">
        <v>3.9805555555555556</v>
      </c>
      <c r="R130" s="3">
        <f>SUM(Table2[[#This Row],[Qualified Activities Professional Hours]:[Other Activities Professional Hours]])/Table2[[#This Row],[MDS Census]]</f>
        <v>0.15168389166072702</v>
      </c>
      <c r="S130" s="3">
        <v>5.1687777777777786</v>
      </c>
      <c r="T130" s="3">
        <v>4.4654444444444445</v>
      </c>
      <c r="U130" s="3">
        <v>0</v>
      </c>
      <c r="V130" s="3">
        <f>SUM(Table2[[#This Row],[Occupational Therapist Hours]:[OT Aide Hours]])/Table2[[#This Row],[MDS Census]]</f>
        <v>0.15450463292943695</v>
      </c>
      <c r="W130" s="3">
        <v>4.3984444444444444</v>
      </c>
      <c r="X130" s="3">
        <v>4.4766666666666657</v>
      </c>
      <c r="Y130" s="3">
        <v>0</v>
      </c>
      <c r="Z130" s="3">
        <f>SUM(Table2[[#This Row],[Physical Therapist (PT) Hours]:[PT Aide Hours]])/Table2[[#This Row],[MDS Census]]</f>
        <v>0.14233071988595863</v>
      </c>
      <c r="AA130" s="3">
        <v>0</v>
      </c>
      <c r="AB130" s="3">
        <v>0</v>
      </c>
      <c r="AC130" s="3">
        <v>0</v>
      </c>
      <c r="AD130" s="3">
        <v>0</v>
      </c>
      <c r="AE130" s="3">
        <v>0</v>
      </c>
      <c r="AF130" s="3">
        <v>0</v>
      </c>
      <c r="AG130" s="3">
        <v>0</v>
      </c>
      <c r="AH130" s="1" t="s">
        <v>128</v>
      </c>
      <c r="AI130" s="17">
        <v>4</v>
      </c>
      <c r="AJ130" s="1"/>
    </row>
    <row r="131" spans="1:36" x14ac:dyDescent="0.2">
      <c r="A131" s="1" t="s">
        <v>273</v>
      </c>
      <c r="B131" s="1" t="s">
        <v>402</v>
      </c>
      <c r="C131" s="1" t="s">
        <v>654</v>
      </c>
      <c r="D131" s="1" t="s">
        <v>721</v>
      </c>
      <c r="E131" s="3">
        <v>80.677777777777777</v>
      </c>
      <c r="F131" s="3">
        <v>5.9528888888888885</v>
      </c>
      <c r="G131" s="3">
        <v>0.25599999999999978</v>
      </c>
      <c r="H131" s="3">
        <v>0.43099999999999999</v>
      </c>
      <c r="I131" s="3">
        <v>2.1333333333333333</v>
      </c>
      <c r="J131" s="3">
        <v>0</v>
      </c>
      <c r="K131" s="3">
        <v>0</v>
      </c>
      <c r="L131" s="3">
        <v>3.9276666666666675</v>
      </c>
      <c r="M131" s="3">
        <v>4.6106666666666669</v>
      </c>
      <c r="N131" s="3">
        <v>0</v>
      </c>
      <c r="O131" s="3">
        <f>SUM(Table2[[#This Row],[Qualified Social Work Staff Hours]:[Other Social Work Staff Hours]])/Table2[[#This Row],[MDS Census]]</f>
        <v>5.7149153009227384E-2</v>
      </c>
      <c r="P131" s="3">
        <v>0</v>
      </c>
      <c r="Q131" s="3">
        <v>3.1512222222222226</v>
      </c>
      <c r="R131" s="3">
        <f>SUM(Table2[[#This Row],[Qualified Activities Professional Hours]:[Other Activities Professional Hours]])/Table2[[#This Row],[MDS Census]]</f>
        <v>3.9059358215121888E-2</v>
      </c>
      <c r="S131" s="3">
        <v>2.8237777777777784</v>
      </c>
      <c r="T131" s="3">
        <v>6.0146666666666668</v>
      </c>
      <c r="U131" s="3">
        <v>0</v>
      </c>
      <c r="V131" s="3">
        <f>SUM(Table2[[#This Row],[Occupational Therapist Hours]:[OT Aide Hours]])/Table2[[#This Row],[MDS Census]]</f>
        <v>0.10955240325024101</v>
      </c>
      <c r="W131" s="3">
        <v>0.70811111111111102</v>
      </c>
      <c r="X131" s="3">
        <v>5.1541111111111118</v>
      </c>
      <c r="Y131" s="3">
        <v>0</v>
      </c>
      <c r="Z131" s="3">
        <f>SUM(Table2[[#This Row],[Physical Therapist (PT) Hours]:[PT Aide Hours]])/Table2[[#This Row],[MDS Census]]</f>
        <v>7.2662167745489614E-2</v>
      </c>
      <c r="AA131" s="3">
        <v>0</v>
      </c>
      <c r="AB131" s="3">
        <v>5.320333333333334</v>
      </c>
      <c r="AC131" s="3">
        <v>0</v>
      </c>
      <c r="AD131" s="3">
        <v>0</v>
      </c>
      <c r="AE131" s="3">
        <v>0</v>
      </c>
      <c r="AF131" s="3">
        <v>0</v>
      </c>
      <c r="AG131" s="3">
        <v>0</v>
      </c>
      <c r="AH131" s="1" t="s">
        <v>129</v>
      </c>
      <c r="AI131" s="17">
        <v>4</v>
      </c>
      <c r="AJ131" s="1"/>
    </row>
    <row r="132" spans="1:36" x14ac:dyDescent="0.2">
      <c r="A132" s="1" t="s">
        <v>273</v>
      </c>
      <c r="B132" s="1" t="s">
        <v>403</v>
      </c>
      <c r="C132" s="1" t="s">
        <v>608</v>
      </c>
      <c r="D132" s="1" t="s">
        <v>738</v>
      </c>
      <c r="E132" s="3">
        <v>54.155555555555559</v>
      </c>
      <c r="F132" s="3">
        <v>5.333333333333333</v>
      </c>
      <c r="G132" s="3">
        <v>0</v>
      </c>
      <c r="H132" s="3">
        <v>0</v>
      </c>
      <c r="I132" s="3">
        <v>0</v>
      </c>
      <c r="J132" s="3">
        <v>0</v>
      </c>
      <c r="K132" s="3">
        <v>0</v>
      </c>
      <c r="L132" s="3">
        <v>4.6973333333333329</v>
      </c>
      <c r="M132" s="3">
        <v>5.1634444444444449</v>
      </c>
      <c r="N132" s="3">
        <v>0</v>
      </c>
      <c r="O132" s="3">
        <f>SUM(Table2[[#This Row],[Qualified Social Work Staff Hours]:[Other Social Work Staff Hours]])/Table2[[#This Row],[MDS Census]]</f>
        <v>9.5344686089454248E-2</v>
      </c>
      <c r="P132" s="3">
        <v>4.301111111111112</v>
      </c>
      <c r="Q132" s="3">
        <v>4.9832222222222224</v>
      </c>
      <c r="R132" s="3">
        <f>SUM(Table2[[#This Row],[Qualified Activities Professional Hours]:[Other Activities Professional Hours]])/Table2[[#This Row],[MDS Census]]</f>
        <v>0.17143824374230612</v>
      </c>
      <c r="S132" s="3">
        <v>6.3097777777777768</v>
      </c>
      <c r="T132" s="3">
        <v>0</v>
      </c>
      <c r="U132" s="3">
        <v>0</v>
      </c>
      <c r="V132" s="3">
        <f>SUM(Table2[[#This Row],[Occupational Therapist Hours]:[OT Aide Hours]])/Table2[[#This Row],[MDS Census]]</f>
        <v>0.11651210504718915</v>
      </c>
      <c r="W132" s="3">
        <v>4.5538888888888893</v>
      </c>
      <c r="X132" s="3">
        <v>0</v>
      </c>
      <c r="Y132" s="3">
        <v>4.8966666666666674</v>
      </c>
      <c r="Z132" s="3">
        <f>SUM(Table2[[#This Row],[Physical Therapist (PT) Hours]:[PT Aide Hours]])/Table2[[#This Row],[MDS Census]]</f>
        <v>0.17450759130077967</v>
      </c>
      <c r="AA132" s="3">
        <v>0</v>
      </c>
      <c r="AB132" s="3">
        <v>0</v>
      </c>
      <c r="AC132" s="3">
        <v>0</v>
      </c>
      <c r="AD132" s="3">
        <v>0</v>
      </c>
      <c r="AE132" s="3">
        <v>0</v>
      </c>
      <c r="AF132" s="3">
        <v>0</v>
      </c>
      <c r="AG132" s="3">
        <v>0</v>
      </c>
      <c r="AH132" s="1" t="s">
        <v>130</v>
      </c>
      <c r="AI132" s="17">
        <v>4</v>
      </c>
      <c r="AJ132" s="1"/>
    </row>
    <row r="133" spans="1:36" x14ac:dyDescent="0.2">
      <c r="A133" s="1" t="s">
        <v>273</v>
      </c>
      <c r="B133" s="1" t="s">
        <v>404</v>
      </c>
      <c r="C133" s="1" t="s">
        <v>578</v>
      </c>
      <c r="D133" s="1" t="s">
        <v>705</v>
      </c>
      <c r="E133" s="3">
        <v>35.977777777777774</v>
      </c>
      <c r="F133" s="3">
        <v>16.338888888888889</v>
      </c>
      <c r="G133" s="3">
        <v>1.1555555555555554</v>
      </c>
      <c r="H133" s="3">
        <v>0.21111111111111111</v>
      </c>
      <c r="I133" s="3">
        <v>0.3888888888888889</v>
      </c>
      <c r="J133" s="3">
        <v>0</v>
      </c>
      <c r="K133" s="3">
        <v>0</v>
      </c>
      <c r="L133" s="3">
        <v>1.0793333333333335</v>
      </c>
      <c r="M133" s="3">
        <v>5.0944444444444441</v>
      </c>
      <c r="N133" s="3">
        <v>0</v>
      </c>
      <c r="O133" s="3">
        <f>SUM(Table2[[#This Row],[Qualified Social Work Staff Hours]:[Other Social Work Staff Hours]])/Table2[[#This Row],[MDS Census]]</f>
        <v>0.14159975293390983</v>
      </c>
      <c r="P133" s="3">
        <v>4.7833333333333332</v>
      </c>
      <c r="Q133" s="3">
        <v>0</v>
      </c>
      <c r="R133" s="3">
        <f>SUM(Table2[[#This Row],[Qualified Activities Professional Hours]:[Other Activities Professional Hours]])/Table2[[#This Row],[MDS Census]]</f>
        <v>0.13295243977764054</v>
      </c>
      <c r="S133" s="3">
        <v>3.8142222222222224</v>
      </c>
      <c r="T133" s="3">
        <v>4.3462222222222229</v>
      </c>
      <c r="U133" s="3">
        <v>0</v>
      </c>
      <c r="V133" s="3">
        <f>SUM(Table2[[#This Row],[Occupational Therapist Hours]:[OT Aide Hours]])/Table2[[#This Row],[MDS Census]]</f>
        <v>0.22681902408894386</v>
      </c>
      <c r="W133" s="3">
        <v>1.9076666666666675</v>
      </c>
      <c r="X133" s="3">
        <v>2.5961111111111115</v>
      </c>
      <c r="Y133" s="3">
        <v>0</v>
      </c>
      <c r="Z133" s="3">
        <f>SUM(Table2[[#This Row],[Physical Therapist (PT) Hours]:[PT Aide Hours]])/Table2[[#This Row],[MDS Census]]</f>
        <v>0.12518221124150716</v>
      </c>
      <c r="AA133" s="3">
        <v>0.13333333333333333</v>
      </c>
      <c r="AB133" s="3">
        <v>0</v>
      </c>
      <c r="AC133" s="3">
        <v>0</v>
      </c>
      <c r="AD133" s="3">
        <v>0</v>
      </c>
      <c r="AE133" s="3">
        <v>0</v>
      </c>
      <c r="AF133" s="3">
        <v>0</v>
      </c>
      <c r="AG133" s="3">
        <v>0</v>
      </c>
      <c r="AH133" s="1" t="s">
        <v>131</v>
      </c>
      <c r="AI133" s="17">
        <v>4</v>
      </c>
      <c r="AJ133" s="1"/>
    </row>
    <row r="134" spans="1:36" x14ac:dyDescent="0.2">
      <c r="A134" s="1" t="s">
        <v>273</v>
      </c>
      <c r="B134" s="1" t="s">
        <v>405</v>
      </c>
      <c r="C134" s="1" t="s">
        <v>655</v>
      </c>
      <c r="D134" s="1" t="s">
        <v>694</v>
      </c>
      <c r="E134" s="3">
        <v>76.311111111111117</v>
      </c>
      <c r="F134" s="3">
        <v>5.6888888888888891</v>
      </c>
      <c r="G134" s="3">
        <v>2.3111111111111109</v>
      </c>
      <c r="H134" s="3">
        <v>0.75555555555555554</v>
      </c>
      <c r="I134" s="3">
        <v>2.8888888888888888</v>
      </c>
      <c r="J134" s="3">
        <v>0</v>
      </c>
      <c r="K134" s="3">
        <v>0</v>
      </c>
      <c r="L134" s="3">
        <v>5.014555555555555</v>
      </c>
      <c r="M134" s="3">
        <v>0</v>
      </c>
      <c r="N134" s="3">
        <v>5.5486666666666666</v>
      </c>
      <c r="O134" s="3">
        <f>SUM(Table2[[#This Row],[Qualified Social Work Staff Hours]:[Other Social Work Staff Hours]])/Table2[[#This Row],[MDS Census]]</f>
        <v>7.2711124053581822E-2</v>
      </c>
      <c r="P134" s="3">
        <v>0</v>
      </c>
      <c r="Q134" s="3">
        <v>12.20933333333333</v>
      </c>
      <c r="R134" s="3">
        <f>SUM(Table2[[#This Row],[Qualified Activities Professional Hours]:[Other Activities Professional Hours]])/Table2[[#This Row],[MDS Census]]</f>
        <v>0.15999417588817699</v>
      </c>
      <c r="S134" s="3">
        <v>3.0994444444444444</v>
      </c>
      <c r="T134" s="3">
        <v>13.559777777777782</v>
      </c>
      <c r="U134" s="3">
        <v>0</v>
      </c>
      <c r="V134" s="3">
        <f>SUM(Table2[[#This Row],[Occupational Therapist Hours]:[OT Aide Hours]])/Table2[[#This Row],[MDS Census]]</f>
        <v>0.21830663948747819</v>
      </c>
      <c r="W134" s="3">
        <v>5.2726666666666651</v>
      </c>
      <c r="X134" s="3">
        <v>9.6013333333333328</v>
      </c>
      <c r="Y134" s="3">
        <v>0</v>
      </c>
      <c r="Z134" s="3">
        <f>SUM(Table2[[#This Row],[Physical Therapist (PT) Hours]:[PT Aide Hours]])/Table2[[#This Row],[MDS Census]]</f>
        <v>0.19491263832265576</v>
      </c>
      <c r="AA134" s="3">
        <v>0</v>
      </c>
      <c r="AB134" s="3">
        <v>0</v>
      </c>
      <c r="AC134" s="3">
        <v>0</v>
      </c>
      <c r="AD134" s="3">
        <v>0</v>
      </c>
      <c r="AE134" s="3">
        <v>0</v>
      </c>
      <c r="AF134" s="3">
        <v>0</v>
      </c>
      <c r="AG134" s="3">
        <v>0</v>
      </c>
      <c r="AH134" s="1" t="s">
        <v>132</v>
      </c>
      <c r="AI134" s="17">
        <v>4</v>
      </c>
      <c r="AJ134" s="1"/>
    </row>
    <row r="135" spans="1:36" x14ac:dyDescent="0.2">
      <c r="A135" s="1" t="s">
        <v>273</v>
      </c>
      <c r="B135" s="1" t="s">
        <v>406</v>
      </c>
      <c r="C135" s="1" t="s">
        <v>547</v>
      </c>
      <c r="D135" s="1" t="s">
        <v>716</v>
      </c>
      <c r="E135" s="3">
        <v>58.022222222222226</v>
      </c>
      <c r="F135" s="3">
        <v>4.8888888888888893</v>
      </c>
      <c r="G135" s="3">
        <v>6.6666666666666666E-2</v>
      </c>
      <c r="H135" s="3">
        <v>0</v>
      </c>
      <c r="I135" s="3">
        <v>6.8481111111111117</v>
      </c>
      <c r="J135" s="3">
        <v>0</v>
      </c>
      <c r="K135" s="3">
        <v>0.13333333333333333</v>
      </c>
      <c r="L135" s="3">
        <v>4.0648888888888894</v>
      </c>
      <c r="M135" s="3">
        <v>0.55500000000000005</v>
      </c>
      <c r="N135" s="3">
        <v>0</v>
      </c>
      <c r="O135" s="3">
        <f>SUM(Table2[[#This Row],[Qualified Social Work Staff Hours]:[Other Social Work Staff Hours]])/Table2[[#This Row],[MDS Census]]</f>
        <v>9.5653006510915354E-3</v>
      </c>
      <c r="P135" s="3">
        <v>4.4461111111111098</v>
      </c>
      <c r="Q135" s="3">
        <v>0</v>
      </c>
      <c r="R135" s="3">
        <f>SUM(Table2[[#This Row],[Qualified Activities Professional Hours]:[Other Activities Professional Hours]])/Table2[[#This Row],[MDS Census]]</f>
        <v>7.6627728839525053E-2</v>
      </c>
      <c r="S135" s="3">
        <v>12.805222222222218</v>
      </c>
      <c r="T135" s="3">
        <v>0</v>
      </c>
      <c r="U135" s="3">
        <v>0</v>
      </c>
      <c r="V135" s="3">
        <f>SUM(Table2[[#This Row],[Occupational Therapist Hours]:[OT Aide Hours]])/Table2[[#This Row],[MDS Census]]</f>
        <v>0.2206951359632324</v>
      </c>
      <c r="W135" s="3">
        <v>15.40277777777778</v>
      </c>
      <c r="X135" s="3">
        <v>0</v>
      </c>
      <c r="Y135" s="3">
        <v>0</v>
      </c>
      <c r="Z135" s="3">
        <f>SUM(Table2[[#This Row],[Physical Therapist (PT) Hours]:[PT Aide Hours]])/Table2[[#This Row],[MDS Census]]</f>
        <v>0.26546342397548833</v>
      </c>
      <c r="AA135" s="3">
        <v>0</v>
      </c>
      <c r="AB135" s="3">
        <v>0</v>
      </c>
      <c r="AC135" s="3">
        <v>0</v>
      </c>
      <c r="AD135" s="3">
        <v>0</v>
      </c>
      <c r="AE135" s="3">
        <v>0</v>
      </c>
      <c r="AF135" s="3">
        <v>0</v>
      </c>
      <c r="AG135" s="3">
        <v>0</v>
      </c>
      <c r="AH135" s="1" t="s">
        <v>133</v>
      </c>
      <c r="AI135" s="17">
        <v>4</v>
      </c>
      <c r="AJ135" s="1"/>
    </row>
    <row r="136" spans="1:36" x14ac:dyDescent="0.2">
      <c r="A136" s="1" t="s">
        <v>273</v>
      </c>
      <c r="B136" s="1" t="s">
        <v>407</v>
      </c>
      <c r="C136" s="1" t="s">
        <v>656</v>
      </c>
      <c r="D136" s="1" t="s">
        <v>740</v>
      </c>
      <c r="E136" s="3">
        <v>69.86666666666666</v>
      </c>
      <c r="F136" s="3">
        <v>19.294444444444444</v>
      </c>
      <c r="G136" s="3">
        <v>4.4444444444444446E-2</v>
      </c>
      <c r="H136" s="3">
        <v>0.375</v>
      </c>
      <c r="I136" s="3">
        <v>1.0666666666666667</v>
      </c>
      <c r="J136" s="3">
        <v>0</v>
      </c>
      <c r="K136" s="3">
        <v>0</v>
      </c>
      <c r="L136" s="3">
        <v>5.5222222222222221</v>
      </c>
      <c r="M136" s="3">
        <v>0</v>
      </c>
      <c r="N136" s="3">
        <v>5.0222222222222221</v>
      </c>
      <c r="O136" s="3">
        <f>SUM(Table2[[#This Row],[Qualified Social Work Staff Hours]:[Other Social Work Staff Hours]])/Table2[[#This Row],[MDS Census]]</f>
        <v>7.1882951653944024E-2</v>
      </c>
      <c r="P136" s="3">
        <v>5.447222222222222</v>
      </c>
      <c r="Q136" s="3">
        <v>5.2</v>
      </c>
      <c r="R136" s="3">
        <f>SUM(Table2[[#This Row],[Qualified Activities Professional Hours]:[Other Activities Professional Hours]])/Table2[[#This Row],[MDS Census]]</f>
        <v>0.15239344783715014</v>
      </c>
      <c r="S136" s="3">
        <v>4.3297777777777773</v>
      </c>
      <c r="T136" s="3">
        <v>3.9606666666666657</v>
      </c>
      <c r="U136" s="3">
        <v>0</v>
      </c>
      <c r="V136" s="3">
        <f>SUM(Table2[[#This Row],[Occupational Therapist Hours]:[OT Aide Hours]])/Table2[[#This Row],[MDS Census]]</f>
        <v>0.11866094147582697</v>
      </c>
      <c r="W136" s="3">
        <v>4.0904444444444437</v>
      </c>
      <c r="X136" s="3">
        <v>4.8933333333333326</v>
      </c>
      <c r="Y136" s="3">
        <v>0</v>
      </c>
      <c r="Z136" s="3">
        <f>SUM(Table2[[#This Row],[Physical Therapist (PT) Hours]:[PT Aide Hours]])/Table2[[#This Row],[MDS Census]]</f>
        <v>0.12858460559796436</v>
      </c>
      <c r="AA136" s="3">
        <v>0</v>
      </c>
      <c r="AB136" s="3">
        <v>0</v>
      </c>
      <c r="AC136" s="3">
        <v>0</v>
      </c>
      <c r="AD136" s="3">
        <v>0</v>
      </c>
      <c r="AE136" s="3">
        <v>0</v>
      </c>
      <c r="AF136" s="3">
        <v>0</v>
      </c>
      <c r="AG136" s="3">
        <v>0</v>
      </c>
      <c r="AH136" s="1" t="s">
        <v>134</v>
      </c>
      <c r="AI136" s="17">
        <v>4</v>
      </c>
      <c r="AJ136" s="1"/>
    </row>
    <row r="137" spans="1:36" x14ac:dyDescent="0.2">
      <c r="A137" s="1" t="s">
        <v>273</v>
      </c>
      <c r="B137" s="1" t="s">
        <v>408</v>
      </c>
      <c r="C137" s="1" t="s">
        <v>605</v>
      </c>
      <c r="D137" s="1" t="s">
        <v>764</v>
      </c>
      <c r="E137" s="3">
        <v>46.711111111111109</v>
      </c>
      <c r="F137" s="3">
        <v>4.4861111111111107</v>
      </c>
      <c r="G137" s="3">
        <v>1.1333333333333333</v>
      </c>
      <c r="H137" s="3">
        <v>0</v>
      </c>
      <c r="I137" s="3">
        <v>0.13333333333333333</v>
      </c>
      <c r="J137" s="3">
        <v>1.3333333333333333</v>
      </c>
      <c r="K137" s="3">
        <v>0.2</v>
      </c>
      <c r="L137" s="3">
        <v>4.0278888888888877</v>
      </c>
      <c r="M137" s="3">
        <v>5.2361111111111107</v>
      </c>
      <c r="N137" s="3">
        <v>0</v>
      </c>
      <c r="O137" s="3">
        <f>SUM(Table2[[#This Row],[Qualified Social Work Staff Hours]:[Other Social Work Staff Hours]])/Table2[[#This Row],[MDS Census]]</f>
        <v>0.11209562321598478</v>
      </c>
      <c r="P137" s="3">
        <v>0</v>
      </c>
      <c r="Q137" s="3">
        <v>0.3888888888888889</v>
      </c>
      <c r="R137" s="3">
        <f>SUM(Table2[[#This Row],[Qualified Activities Professional Hours]:[Other Activities Professional Hours]])/Table2[[#This Row],[MDS Census]]</f>
        <v>8.3254043767840152E-3</v>
      </c>
      <c r="S137" s="3">
        <v>5.333333333333333</v>
      </c>
      <c r="T137" s="3">
        <v>3.270777777777778</v>
      </c>
      <c r="U137" s="3">
        <v>0</v>
      </c>
      <c r="V137" s="3">
        <f>SUM(Table2[[#This Row],[Occupational Therapist Hours]:[OT Aide Hours]])/Table2[[#This Row],[MDS Census]]</f>
        <v>0.18419838249286394</v>
      </c>
      <c r="W137" s="3">
        <v>0.71366666666666656</v>
      </c>
      <c r="X137" s="3">
        <v>2.323555555555556</v>
      </c>
      <c r="Y137" s="3">
        <v>6.3185555555555553</v>
      </c>
      <c r="Z137" s="3">
        <f>SUM(Table2[[#This Row],[Physical Therapist (PT) Hours]:[PT Aide Hours]])/Table2[[#This Row],[MDS Census]]</f>
        <v>0.20029019980970506</v>
      </c>
      <c r="AA137" s="3">
        <v>0</v>
      </c>
      <c r="AB137" s="3">
        <v>0</v>
      </c>
      <c r="AC137" s="3">
        <v>0</v>
      </c>
      <c r="AD137" s="3">
        <v>0</v>
      </c>
      <c r="AE137" s="3">
        <v>0</v>
      </c>
      <c r="AF137" s="3">
        <v>0</v>
      </c>
      <c r="AG137" s="3">
        <v>8.8888888888888892E-2</v>
      </c>
      <c r="AH137" s="1" t="s">
        <v>135</v>
      </c>
      <c r="AI137" s="17">
        <v>4</v>
      </c>
      <c r="AJ137" s="1"/>
    </row>
    <row r="138" spans="1:36" x14ac:dyDescent="0.2">
      <c r="A138" s="1" t="s">
        <v>273</v>
      </c>
      <c r="B138" s="1" t="s">
        <v>409</v>
      </c>
      <c r="C138" s="1" t="s">
        <v>557</v>
      </c>
      <c r="D138" s="1" t="s">
        <v>791</v>
      </c>
      <c r="E138" s="3">
        <v>65.766666666666666</v>
      </c>
      <c r="F138" s="3">
        <v>5.6</v>
      </c>
      <c r="G138" s="3">
        <v>0</v>
      </c>
      <c r="H138" s="3">
        <v>0</v>
      </c>
      <c r="I138" s="3">
        <v>0</v>
      </c>
      <c r="J138" s="3">
        <v>0</v>
      </c>
      <c r="K138" s="3">
        <v>0</v>
      </c>
      <c r="L138" s="3">
        <v>0</v>
      </c>
      <c r="M138" s="3">
        <v>0</v>
      </c>
      <c r="N138" s="3">
        <v>5.291666666666667</v>
      </c>
      <c r="O138" s="3">
        <f>SUM(Table2[[#This Row],[Qualified Social Work Staff Hours]:[Other Social Work Staff Hours]])/Table2[[#This Row],[MDS Census]]</f>
        <v>8.0461226558540294E-2</v>
      </c>
      <c r="P138" s="3">
        <v>0</v>
      </c>
      <c r="Q138" s="3">
        <v>11.883333333333333</v>
      </c>
      <c r="R138" s="3">
        <f>SUM(Table2[[#This Row],[Qualified Activities Professional Hours]:[Other Activities Professional Hours]])/Table2[[#This Row],[MDS Census]]</f>
        <v>0.18068930562595031</v>
      </c>
      <c r="S138" s="3">
        <v>0</v>
      </c>
      <c r="T138" s="3">
        <v>0</v>
      </c>
      <c r="U138" s="3">
        <v>0</v>
      </c>
      <c r="V138" s="3">
        <f>SUM(Table2[[#This Row],[Occupational Therapist Hours]:[OT Aide Hours]])/Table2[[#This Row],[MDS Census]]</f>
        <v>0</v>
      </c>
      <c r="W138" s="3">
        <v>0</v>
      </c>
      <c r="X138" s="3">
        <v>0</v>
      </c>
      <c r="Y138" s="3">
        <v>0</v>
      </c>
      <c r="Z138" s="3">
        <f>SUM(Table2[[#This Row],[Physical Therapist (PT) Hours]:[PT Aide Hours]])/Table2[[#This Row],[MDS Census]]</f>
        <v>0</v>
      </c>
      <c r="AA138" s="3">
        <v>0</v>
      </c>
      <c r="AB138" s="3">
        <v>0</v>
      </c>
      <c r="AC138" s="3">
        <v>0</v>
      </c>
      <c r="AD138" s="3">
        <v>0</v>
      </c>
      <c r="AE138" s="3">
        <v>0</v>
      </c>
      <c r="AF138" s="3">
        <v>0</v>
      </c>
      <c r="AG138" s="3">
        <v>0</v>
      </c>
      <c r="AH138" s="1" t="s">
        <v>136</v>
      </c>
      <c r="AI138" s="17">
        <v>4</v>
      </c>
      <c r="AJ138" s="1"/>
    </row>
    <row r="139" spans="1:36" x14ac:dyDescent="0.2">
      <c r="A139" s="1" t="s">
        <v>273</v>
      </c>
      <c r="B139" s="1" t="s">
        <v>410</v>
      </c>
      <c r="C139" s="1" t="s">
        <v>593</v>
      </c>
      <c r="D139" s="1" t="s">
        <v>698</v>
      </c>
      <c r="E139" s="3">
        <v>44.488888888888887</v>
      </c>
      <c r="F139" s="3">
        <v>5.6</v>
      </c>
      <c r="G139" s="3">
        <v>0.2</v>
      </c>
      <c r="H139" s="3">
        <v>0</v>
      </c>
      <c r="I139" s="3">
        <v>0</v>
      </c>
      <c r="J139" s="3">
        <v>0</v>
      </c>
      <c r="K139" s="3">
        <v>1.4777777777777779</v>
      </c>
      <c r="L139" s="3">
        <v>0.18333333333333332</v>
      </c>
      <c r="M139" s="3">
        <v>5.6</v>
      </c>
      <c r="N139" s="3">
        <v>0</v>
      </c>
      <c r="O139" s="3">
        <f>SUM(Table2[[#This Row],[Qualified Social Work Staff Hours]:[Other Social Work Staff Hours]])/Table2[[#This Row],[MDS Census]]</f>
        <v>0.12587412587412586</v>
      </c>
      <c r="P139" s="3">
        <v>0</v>
      </c>
      <c r="Q139" s="3">
        <v>3.6406666666666672</v>
      </c>
      <c r="R139" s="3">
        <f>SUM(Table2[[#This Row],[Qualified Activities Professional Hours]:[Other Activities Professional Hours]])/Table2[[#This Row],[MDS Census]]</f>
        <v>8.1833166833166854E-2</v>
      </c>
      <c r="S139" s="3">
        <v>0.40466666666666667</v>
      </c>
      <c r="T139" s="3">
        <v>2.076888888888889</v>
      </c>
      <c r="U139" s="3">
        <v>0</v>
      </c>
      <c r="V139" s="3">
        <f>SUM(Table2[[#This Row],[Occupational Therapist Hours]:[OT Aide Hours]])/Table2[[#This Row],[MDS Census]]</f>
        <v>5.5779220779220783E-2</v>
      </c>
      <c r="W139" s="3">
        <v>4.1888888888888892E-2</v>
      </c>
      <c r="X139" s="3">
        <v>0.27877777777777779</v>
      </c>
      <c r="Y139" s="3">
        <v>0</v>
      </c>
      <c r="Z139" s="3">
        <f>SUM(Table2[[#This Row],[Physical Therapist (PT) Hours]:[PT Aide Hours]])/Table2[[#This Row],[MDS Census]]</f>
        <v>7.2077922077922081E-3</v>
      </c>
      <c r="AA139" s="3">
        <v>0</v>
      </c>
      <c r="AB139" s="3">
        <v>0</v>
      </c>
      <c r="AC139" s="3">
        <v>0</v>
      </c>
      <c r="AD139" s="3">
        <v>34.227333333333341</v>
      </c>
      <c r="AE139" s="3">
        <v>0</v>
      </c>
      <c r="AF139" s="3">
        <v>0</v>
      </c>
      <c r="AG139" s="3">
        <v>0</v>
      </c>
      <c r="AH139" s="1" t="s">
        <v>137</v>
      </c>
      <c r="AI139" s="17">
        <v>4</v>
      </c>
      <c r="AJ139" s="1"/>
    </row>
    <row r="140" spans="1:36" x14ac:dyDescent="0.2">
      <c r="A140" s="1" t="s">
        <v>273</v>
      </c>
      <c r="B140" s="1" t="s">
        <v>411</v>
      </c>
      <c r="C140" s="1" t="s">
        <v>552</v>
      </c>
      <c r="D140" s="1" t="s">
        <v>749</v>
      </c>
      <c r="E140" s="3">
        <v>84.188888888888883</v>
      </c>
      <c r="F140" s="3">
        <v>11.377777777777778</v>
      </c>
      <c r="G140" s="3">
        <v>0.25833333333333336</v>
      </c>
      <c r="H140" s="3">
        <v>0.4</v>
      </c>
      <c r="I140" s="3">
        <v>1.1555555555555554</v>
      </c>
      <c r="J140" s="3">
        <v>0</v>
      </c>
      <c r="K140" s="3">
        <v>0</v>
      </c>
      <c r="L140" s="3">
        <v>7.4348888888888887</v>
      </c>
      <c r="M140" s="3">
        <v>5.6888888888888891</v>
      </c>
      <c r="N140" s="3">
        <v>0</v>
      </c>
      <c r="O140" s="3">
        <f>SUM(Table2[[#This Row],[Qualified Social Work Staff Hours]:[Other Social Work Staff Hours]])/Table2[[#This Row],[MDS Census]]</f>
        <v>6.7572918041441207E-2</v>
      </c>
      <c r="P140" s="3">
        <v>5.8095555555555558</v>
      </c>
      <c r="Q140" s="3">
        <v>8.5662222222222244</v>
      </c>
      <c r="R140" s="3">
        <f>SUM(Table2[[#This Row],[Qualified Activities Professional Hours]:[Other Activities Professional Hours]])/Table2[[#This Row],[MDS Census]]</f>
        <v>0.17075623597729978</v>
      </c>
      <c r="S140" s="3">
        <v>4.0361111111111114</v>
      </c>
      <c r="T140" s="3">
        <v>7.7931111111111111</v>
      </c>
      <c r="U140" s="3">
        <v>0</v>
      </c>
      <c r="V140" s="3">
        <f>SUM(Table2[[#This Row],[Occupational Therapist Hours]:[OT Aide Hours]])/Table2[[#This Row],[MDS Census]]</f>
        <v>0.14050811666886631</v>
      </c>
      <c r="W140" s="3">
        <v>2.8591111111111109</v>
      </c>
      <c r="X140" s="3">
        <v>6.6933333333333334</v>
      </c>
      <c r="Y140" s="3">
        <v>0</v>
      </c>
      <c r="Z140" s="3">
        <f>SUM(Table2[[#This Row],[Physical Therapist (PT) Hours]:[PT Aide Hours]])/Table2[[#This Row],[MDS Census]]</f>
        <v>0.11346443183317935</v>
      </c>
      <c r="AA140" s="3">
        <v>0</v>
      </c>
      <c r="AB140" s="3">
        <v>0</v>
      </c>
      <c r="AC140" s="3">
        <v>0</v>
      </c>
      <c r="AD140" s="3">
        <v>0.21666666666666667</v>
      </c>
      <c r="AE140" s="3">
        <v>0</v>
      </c>
      <c r="AF140" s="3">
        <v>2.5333333333333333E-2</v>
      </c>
      <c r="AG140" s="3">
        <v>0</v>
      </c>
      <c r="AH140" s="1" t="s">
        <v>138</v>
      </c>
      <c r="AI140" s="17">
        <v>4</v>
      </c>
      <c r="AJ140" s="1"/>
    </row>
    <row r="141" spans="1:36" x14ac:dyDescent="0.2">
      <c r="A141" s="1" t="s">
        <v>273</v>
      </c>
      <c r="B141" s="1" t="s">
        <v>412</v>
      </c>
      <c r="C141" s="1" t="s">
        <v>657</v>
      </c>
      <c r="D141" s="1" t="s">
        <v>705</v>
      </c>
      <c r="E141" s="3">
        <v>49.222222222222221</v>
      </c>
      <c r="F141" s="3">
        <v>10.877777777777778</v>
      </c>
      <c r="G141" s="3">
        <v>4.4444444444444446E-2</v>
      </c>
      <c r="H141" s="3">
        <v>0.24444444444444444</v>
      </c>
      <c r="I141" s="3">
        <v>0.62222222222222223</v>
      </c>
      <c r="J141" s="3">
        <v>0</v>
      </c>
      <c r="K141" s="3">
        <v>0</v>
      </c>
      <c r="L141" s="3">
        <v>0</v>
      </c>
      <c r="M141" s="3">
        <v>0</v>
      </c>
      <c r="N141" s="3">
        <v>0</v>
      </c>
      <c r="O141" s="3">
        <f>SUM(Table2[[#This Row],[Qualified Social Work Staff Hours]:[Other Social Work Staff Hours]])/Table2[[#This Row],[MDS Census]]</f>
        <v>0</v>
      </c>
      <c r="P141" s="3">
        <v>4.8833333333333337</v>
      </c>
      <c r="Q141" s="3">
        <v>15.191666666666666</v>
      </c>
      <c r="R141" s="3">
        <f>SUM(Table2[[#This Row],[Qualified Activities Professional Hours]:[Other Activities Professional Hours]])/Table2[[#This Row],[MDS Census]]</f>
        <v>0.40784424379232503</v>
      </c>
      <c r="S141" s="3">
        <v>0.18888888888888888</v>
      </c>
      <c r="T141" s="3">
        <v>0</v>
      </c>
      <c r="U141" s="3">
        <v>0</v>
      </c>
      <c r="V141" s="3">
        <f>SUM(Table2[[#This Row],[Occupational Therapist Hours]:[OT Aide Hours]])/Table2[[#This Row],[MDS Census]]</f>
        <v>3.8374717832957111E-3</v>
      </c>
      <c r="W141" s="3">
        <v>0.31111111111111112</v>
      </c>
      <c r="X141" s="3">
        <v>1.5555555555555556</v>
      </c>
      <c r="Y141" s="3">
        <v>0</v>
      </c>
      <c r="Z141" s="3">
        <f>SUM(Table2[[#This Row],[Physical Therapist (PT) Hours]:[PT Aide Hours]])/Table2[[#This Row],[MDS Census]]</f>
        <v>3.7923250564334085E-2</v>
      </c>
      <c r="AA141" s="3">
        <v>5.2444444444444445</v>
      </c>
      <c r="AB141" s="3">
        <v>0</v>
      </c>
      <c r="AC141" s="3">
        <v>0</v>
      </c>
      <c r="AD141" s="3">
        <v>2.3222222222222224</v>
      </c>
      <c r="AE141" s="3">
        <v>0</v>
      </c>
      <c r="AF141" s="3">
        <v>0</v>
      </c>
      <c r="AG141" s="3">
        <v>3.3333333333333333E-2</v>
      </c>
      <c r="AH141" s="1" t="s">
        <v>139</v>
      </c>
      <c r="AI141" s="17">
        <v>4</v>
      </c>
      <c r="AJ141" s="1"/>
    </row>
    <row r="142" spans="1:36" x14ac:dyDescent="0.2">
      <c r="A142" s="1" t="s">
        <v>273</v>
      </c>
      <c r="B142" s="1" t="s">
        <v>413</v>
      </c>
      <c r="C142" s="1" t="s">
        <v>584</v>
      </c>
      <c r="D142" s="1" t="s">
        <v>754</v>
      </c>
      <c r="E142" s="3">
        <v>68.788888888888891</v>
      </c>
      <c r="F142" s="3">
        <v>6.1333333333333337</v>
      </c>
      <c r="G142" s="3">
        <v>0.4</v>
      </c>
      <c r="H142" s="3">
        <v>0.28888888888888886</v>
      </c>
      <c r="I142" s="3">
        <v>1.9555555555555555</v>
      </c>
      <c r="J142" s="3">
        <v>0</v>
      </c>
      <c r="K142" s="3">
        <v>0</v>
      </c>
      <c r="L142" s="3">
        <v>4.5927777777777772</v>
      </c>
      <c r="M142" s="3">
        <v>5.6103333333333332</v>
      </c>
      <c r="N142" s="3">
        <v>0</v>
      </c>
      <c r="O142" s="3">
        <f>SUM(Table2[[#This Row],[Qualified Social Work Staff Hours]:[Other Social Work Staff Hours]])/Table2[[#This Row],[MDS Census]]</f>
        <v>8.1558714262639304E-2</v>
      </c>
      <c r="P142" s="3">
        <v>6.772444444444444</v>
      </c>
      <c r="Q142" s="3">
        <v>1.086111111111111</v>
      </c>
      <c r="R142" s="3">
        <f>SUM(Table2[[#This Row],[Qualified Activities Professional Hours]:[Other Activities Professional Hours]])/Table2[[#This Row],[MDS Census]]</f>
        <v>0.1142416410919076</v>
      </c>
      <c r="S142" s="3">
        <v>8.995333333333333</v>
      </c>
      <c r="T142" s="3">
        <v>3.5038888888888899</v>
      </c>
      <c r="U142" s="3">
        <v>0</v>
      </c>
      <c r="V142" s="3">
        <f>SUM(Table2[[#This Row],[Occupational Therapist Hours]:[OT Aide Hours]])/Table2[[#This Row],[MDS Census]]</f>
        <v>0.18170408657728962</v>
      </c>
      <c r="W142" s="3">
        <v>4.3946666666666658</v>
      </c>
      <c r="X142" s="3">
        <v>4.1173333333333355</v>
      </c>
      <c r="Y142" s="3">
        <v>0</v>
      </c>
      <c r="Z142" s="3">
        <f>SUM(Table2[[#This Row],[Physical Therapist (PT) Hours]:[PT Aide Hours]])/Table2[[#This Row],[MDS Census]]</f>
        <v>0.12374091423033436</v>
      </c>
      <c r="AA142" s="3">
        <v>0</v>
      </c>
      <c r="AB142" s="3">
        <v>0</v>
      </c>
      <c r="AC142" s="3">
        <v>0</v>
      </c>
      <c r="AD142" s="3">
        <v>0</v>
      </c>
      <c r="AE142" s="3">
        <v>0</v>
      </c>
      <c r="AF142" s="3">
        <v>0</v>
      </c>
      <c r="AG142" s="3">
        <v>0</v>
      </c>
      <c r="AH142" s="1" t="s">
        <v>140</v>
      </c>
      <c r="AI142" s="17">
        <v>4</v>
      </c>
      <c r="AJ142" s="1"/>
    </row>
    <row r="143" spans="1:36" x14ac:dyDescent="0.2">
      <c r="A143" s="1" t="s">
        <v>273</v>
      </c>
      <c r="B143" s="1" t="s">
        <v>414</v>
      </c>
      <c r="C143" s="1" t="s">
        <v>614</v>
      </c>
      <c r="D143" s="1" t="s">
        <v>767</v>
      </c>
      <c r="E143" s="3">
        <v>84.1</v>
      </c>
      <c r="F143" s="3">
        <v>5.6888888888888891</v>
      </c>
      <c r="G143" s="3">
        <v>0.8</v>
      </c>
      <c r="H143" s="3">
        <v>1.0444444444444445</v>
      </c>
      <c r="I143" s="3">
        <v>4.4444444444444446</v>
      </c>
      <c r="J143" s="3">
        <v>0</v>
      </c>
      <c r="K143" s="3">
        <v>0</v>
      </c>
      <c r="L143" s="3">
        <v>7.1118888888888891</v>
      </c>
      <c r="M143" s="3">
        <v>5.5259999999999998</v>
      </c>
      <c r="N143" s="3">
        <v>0</v>
      </c>
      <c r="O143" s="3">
        <f>SUM(Table2[[#This Row],[Qualified Social Work Staff Hours]:[Other Social Work Staff Hours]])/Table2[[#This Row],[MDS Census]]</f>
        <v>6.5707491082045183E-2</v>
      </c>
      <c r="P143" s="3">
        <v>5.0443333333333324</v>
      </c>
      <c r="Q143" s="3">
        <v>5.6185555555555569</v>
      </c>
      <c r="R143" s="3">
        <f>SUM(Table2[[#This Row],[Qualified Activities Professional Hours]:[Other Activities Professional Hours]])/Table2[[#This Row],[MDS Census]]</f>
        <v>0.1267882150878584</v>
      </c>
      <c r="S143" s="3">
        <v>5.3936666666666673</v>
      </c>
      <c r="T143" s="3">
        <v>12.279555555555552</v>
      </c>
      <c r="U143" s="3">
        <v>0</v>
      </c>
      <c r="V143" s="3">
        <f>SUM(Table2[[#This Row],[Occupational Therapist Hours]:[OT Aide Hours]])/Table2[[#This Row],[MDS Census]]</f>
        <v>0.21014532963403354</v>
      </c>
      <c r="W143" s="3">
        <v>3.8162222222222213</v>
      </c>
      <c r="X143" s="3">
        <v>19.024999999999999</v>
      </c>
      <c r="Y143" s="3">
        <v>0</v>
      </c>
      <c r="Z143" s="3">
        <f>SUM(Table2[[#This Row],[Physical Therapist (PT) Hours]:[PT Aide Hours]])/Table2[[#This Row],[MDS Census]]</f>
        <v>0.27159598361738674</v>
      </c>
      <c r="AA143" s="3">
        <v>0</v>
      </c>
      <c r="AB143" s="3">
        <v>0</v>
      </c>
      <c r="AC143" s="3">
        <v>0</v>
      </c>
      <c r="AD143" s="3">
        <v>0</v>
      </c>
      <c r="AE143" s="3">
        <v>0</v>
      </c>
      <c r="AF143" s="3">
        <v>0</v>
      </c>
      <c r="AG143" s="3">
        <v>0</v>
      </c>
      <c r="AH143" s="1" t="s">
        <v>141</v>
      </c>
      <c r="AI143" s="17">
        <v>4</v>
      </c>
      <c r="AJ143" s="1"/>
    </row>
    <row r="144" spans="1:36" x14ac:dyDescent="0.2">
      <c r="A144" s="1" t="s">
        <v>273</v>
      </c>
      <c r="B144" s="1" t="s">
        <v>415</v>
      </c>
      <c r="C144" s="1" t="s">
        <v>658</v>
      </c>
      <c r="D144" s="1" t="s">
        <v>786</v>
      </c>
      <c r="E144" s="3">
        <v>46.044444444444444</v>
      </c>
      <c r="F144" s="3">
        <v>5.6</v>
      </c>
      <c r="G144" s="3">
        <v>0.40277777777777779</v>
      </c>
      <c r="H144" s="3">
        <v>0</v>
      </c>
      <c r="I144" s="3">
        <v>0</v>
      </c>
      <c r="J144" s="3">
        <v>0</v>
      </c>
      <c r="K144" s="3">
        <v>0.67500000000000004</v>
      </c>
      <c r="L144" s="3">
        <v>0.80911111111111123</v>
      </c>
      <c r="M144" s="3">
        <v>0</v>
      </c>
      <c r="N144" s="3">
        <v>4.327</v>
      </c>
      <c r="O144" s="3">
        <f>SUM(Table2[[#This Row],[Qualified Social Work Staff Hours]:[Other Social Work Staff Hours]])/Table2[[#This Row],[MDS Census]]</f>
        <v>9.3974420849420842E-2</v>
      </c>
      <c r="P144" s="3">
        <v>5.5483333333333338</v>
      </c>
      <c r="Q144" s="3">
        <v>5.0632222222222216</v>
      </c>
      <c r="R144" s="3">
        <f>SUM(Table2[[#This Row],[Qualified Activities Professional Hours]:[Other Activities Professional Hours]])/Table2[[#This Row],[MDS Census]]</f>
        <v>0.23046332046332044</v>
      </c>
      <c r="S144" s="3">
        <v>2.0444444444444443</v>
      </c>
      <c r="T144" s="3">
        <v>1.5463333333333331</v>
      </c>
      <c r="U144" s="3">
        <v>0</v>
      </c>
      <c r="V144" s="3">
        <f>SUM(Table2[[#This Row],[Occupational Therapist Hours]:[OT Aide Hours]])/Table2[[#This Row],[MDS Census]]</f>
        <v>7.7985038610038596E-2</v>
      </c>
      <c r="W144" s="3">
        <v>0.24166666666666667</v>
      </c>
      <c r="X144" s="3">
        <v>1.6944444444444449</v>
      </c>
      <c r="Y144" s="3">
        <v>0</v>
      </c>
      <c r="Z144" s="3">
        <f>SUM(Table2[[#This Row],[Physical Therapist (PT) Hours]:[PT Aide Hours]])/Table2[[#This Row],[MDS Census]]</f>
        <v>4.2048745173745183E-2</v>
      </c>
      <c r="AA144" s="3">
        <v>0</v>
      </c>
      <c r="AB144" s="3">
        <v>0</v>
      </c>
      <c r="AC144" s="3">
        <v>0</v>
      </c>
      <c r="AD144" s="3">
        <v>35.479222222222198</v>
      </c>
      <c r="AE144" s="3">
        <v>0</v>
      </c>
      <c r="AF144" s="3">
        <v>0</v>
      </c>
      <c r="AG144" s="3">
        <v>0</v>
      </c>
      <c r="AH144" s="1" t="s">
        <v>142</v>
      </c>
      <c r="AI144" s="17">
        <v>4</v>
      </c>
      <c r="AJ144" s="1"/>
    </row>
    <row r="145" spans="1:36" x14ac:dyDescent="0.2">
      <c r="A145" s="1" t="s">
        <v>273</v>
      </c>
      <c r="B145" s="1" t="s">
        <v>416</v>
      </c>
      <c r="C145" s="1" t="s">
        <v>659</v>
      </c>
      <c r="D145" s="1" t="s">
        <v>792</v>
      </c>
      <c r="E145" s="3">
        <v>15.333333333333334</v>
      </c>
      <c r="F145" s="3">
        <v>0</v>
      </c>
      <c r="G145" s="3">
        <v>0</v>
      </c>
      <c r="H145" s="3">
        <v>0</v>
      </c>
      <c r="I145" s="3">
        <v>0</v>
      </c>
      <c r="J145" s="3">
        <v>0</v>
      </c>
      <c r="K145" s="3">
        <v>0</v>
      </c>
      <c r="L145" s="3">
        <v>0</v>
      </c>
      <c r="M145" s="3">
        <v>0</v>
      </c>
      <c r="N145" s="3">
        <v>0</v>
      </c>
      <c r="O145" s="3">
        <f>SUM(Table2[[#This Row],[Qualified Social Work Staff Hours]:[Other Social Work Staff Hours]])/Table2[[#This Row],[MDS Census]]</f>
        <v>0</v>
      </c>
      <c r="P145" s="3">
        <v>5.3</v>
      </c>
      <c r="Q145" s="3">
        <v>0</v>
      </c>
      <c r="R145" s="3">
        <f>SUM(Table2[[#This Row],[Qualified Activities Professional Hours]:[Other Activities Professional Hours]])/Table2[[#This Row],[MDS Census]]</f>
        <v>0.34565217391304343</v>
      </c>
      <c r="S145" s="3">
        <v>0</v>
      </c>
      <c r="T145" s="3">
        <v>0</v>
      </c>
      <c r="U145" s="3">
        <v>0</v>
      </c>
      <c r="V145" s="3">
        <f>SUM(Table2[[#This Row],[Occupational Therapist Hours]:[OT Aide Hours]])/Table2[[#This Row],[MDS Census]]</f>
        <v>0</v>
      </c>
      <c r="W145" s="3">
        <v>0</v>
      </c>
      <c r="X145" s="3">
        <v>0</v>
      </c>
      <c r="Y145" s="3">
        <v>0</v>
      </c>
      <c r="Z145" s="3">
        <f>SUM(Table2[[#This Row],[Physical Therapist (PT) Hours]:[PT Aide Hours]])/Table2[[#This Row],[MDS Census]]</f>
        <v>0</v>
      </c>
      <c r="AA145" s="3">
        <v>0</v>
      </c>
      <c r="AB145" s="3">
        <v>0</v>
      </c>
      <c r="AC145" s="3">
        <v>0</v>
      </c>
      <c r="AD145" s="3">
        <v>0</v>
      </c>
      <c r="AE145" s="3">
        <v>0</v>
      </c>
      <c r="AF145" s="3">
        <v>0</v>
      </c>
      <c r="AG145" s="3">
        <v>0</v>
      </c>
      <c r="AH145" s="1" t="s">
        <v>143</v>
      </c>
      <c r="AI145" s="17">
        <v>4</v>
      </c>
      <c r="AJ145" s="1"/>
    </row>
    <row r="146" spans="1:36" x14ac:dyDescent="0.2">
      <c r="A146" s="1" t="s">
        <v>273</v>
      </c>
      <c r="B146" s="1" t="s">
        <v>417</v>
      </c>
      <c r="C146" s="1" t="s">
        <v>660</v>
      </c>
      <c r="D146" s="1" t="s">
        <v>707</v>
      </c>
      <c r="E146" s="3">
        <v>82.811111111111117</v>
      </c>
      <c r="F146" s="3">
        <v>5.4611111111111112</v>
      </c>
      <c r="G146" s="3">
        <v>0</v>
      </c>
      <c r="H146" s="3">
        <v>0.8</v>
      </c>
      <c r="I146" s="3">
        <v>1.2</v>
      </c>
      <c r="J146" s="3">
        <v>0</v>
      </c>
      <c r="K146" s="3">
        <v>0</v>
      </c>
      <c r="L146" s="3">
        <v>5.1963333333333335</v>
      </c>
      <c r="M146" s="3">
        <v>5.7990000000000013</v>
      </c>
      <c r="N146" s="3">
        <v>0</v>
      </c>
      <c r="O146" s="3">
        <f>SUM(Table2[[#This Row],[Qualified Social Work Staff Hours]:[Other Social Work Staff Hours]])/Table2[[#This Row],[MDS Census]]</f>
        <v>7.0026834831611443E-2</v>
      </c>
      <c r="P146" s="3">
        <v>1.3185555555555555</v>
      </c>
      <c r="Q146" s="3">
        <v>8.1713333333333349</v>
      </c>
      <c r="R146" s="3">
        <f>SUM(Table2[[#This Row],[Qualified Activities Professional Hours]:[Other Activities Professional Hours]])/Table2[[#This Row],[MDS Census]]</f>
        <v>0.11459680665503824</v>
      </c>
      <c r="S146" s="3">
        <v>4.6997777777777783</v>
      </c>
      <c r="T146" s="3">
        <v>9.8563333333333318</v>
      </c>
      <c r="U146" s="3">
        <v>0</v>
      </c>
      <c r="V146" s="3">
        <f>SUM(Table2[[#This Row],[Occupational Therapist Hours]:[OT Aide Hours]])/Table2[[#This Row],[MDS Census]]</f>
        <v>0.17577485576278007</v>
      </c>
      <c r="W146" s="3">
        <v>0.66011111111111109</v>
      </c>
      <c r="X146" s="3">
        <v>9.0982222222222227</v>
      </c>
      <c r="Y146" s="3">
        <v>0</v>
      </c>
      <c r="Z146" s="3">
        <f>SUM(Table2[[#This Row],[Physical Therapist (PT) Hours]:[PT Aide Hours]])/Table2[[#This Row],[MDS Census]]</f>
        <v>0.11783845431369917</v>
      </c>
      <c r="AA146" s="3">
        <v>0</v>
      </c>
      <c r="AB146" s="3">
        <v>0</v>
      </c>
      <c r="AC146" s="3">
        <v>0</v>
      </c>
      <c r="AD146" s="3">
        <v>0</v>
      </c>
      <c r="AE146" s="3">
        <v>0</v>
      </c>
      <c r="AF146" s="3">
        <v>0</v>
      </c>
      <c r="AG146" s="3">
        <v>0</v>
      </c>
      <c r="AH146" s="1" t="s">
        <v>144</v>
      </c>
      <c r="AI146" s="17">
        <v>4</v>
      </c>
      <c r="AJ146" s="1"/>
    </row>
    <row r="147" spans="1:36" x14ac:dyDescent="0.2">
      <c r="A147" s="1" t="s">
        <v>273</v>
      </c>
      <c r="B147" s="1" t="s">
        <v>418</v>
      </c>
      <c r="C147" s="1" t="s">
        <v>633</v>
      </c>
      <c r="D147" s="1" t="s">
        <v>739</v>
      </c>
      <c r="E147" s="3">
        <v>70.411111111111111</v>
      </c>
      <c r="F147" s="3">
        <v>4.9777777777777779</v>
      </c>
      <c r="G147" s="3">
        <v>0.26666666666666666</v>
      </c>
      <c r="H147" s="3">
        <v>0.28888888888888886</v>
      </c>
      <c r="I147" s="3">
        <v>2.2237777777777779</v>
      </c>
      <c r="J147" s="3">
        <v>0</v>
      </c>
      <c r="K147" s="3">
        <v>0</v>
      </c>
      <c r="L147" s="3">
        <v>3.4821111111111112</v>
      </c>
      <c r="M147" s="3">
        <v>5.703444444444445</v>
      </c>
      <c r="N147" s="3">
        <v>0</v>
      </c>
      <c r="O147" s="3">
        <f>SUM(Table2[[#This Row],[Qualified Social Work Staff Hours]:[Other Social Work Staff Hours]])/Table2[[#This Row],[MDS Census]]</f>
        <v>8.1002051443900908E-2</v>
      </c>
      <c r="P147" s="3">
        <v>5.1094444444444438</v>
      </c>
      <c r="Q147" s="3">
        <v>6.4511111111111097</v>
      </c>
      <c r="R147" s="3">
        <f>SUM(Table2[[#This Row],[Qualified Activities Professional Hours]:[Other Activities Professional Hours]])/Table2[[#This Row],[MDS Census]]</f>
        <v>0.16418652359160482</v>
      </c>
      <c r="S147" s="3">
        <v>8.1846666666666685</v>
      </c>
      <c r="T147" s="3">
        <v>0.20477777777777778</v>
      </c>
      <c r="U147" s="3">
        <v>0</v>
      </c>
      <c r="V147" s="3">
        <f>SUM(Table2[[#This Row],[Occupational Therapist Hours]:[OT Aide Hours]])/Table2[[#This Row],[MDS Census]]</f>
        <v>0.11914943979801171</v>
      </c>
      <c r="W147" s="3">
        <v>4.1489999999999991</v>
      </c>
      <c r="X147" s="3">
        <v>3.9417777777777765</v>
      </c>
      <c r="Y147" s="3">
        <v>0</v>
      </c>
      <c r="Z147" s="3">
        <f>SUM(Table2[[#This Row],[Physical Therapist (PT) Hours]:[PT Aide Hours]])/Table2[[#This Row],[MDS Census]]</f>
        <v>0.11490768502445949</v>
      </c>
      <c r="AA147" s="3">
        <v>0</v>
      </c>
      <c r="AB147" s="3">
        <v>0</v>
      </c>
      <c r="AC147" s="3">
        <v>0</v>
      </c>
      <c r="AD147" s="3">
        <v>0</v>
      </c>
      <c r="AE147" s="3">
        <v>0</v>
      </c>
      <c r="AF147" s="3">
        <v>0</v>
      </c>
      <c r="AG147" s="3">
        <v>0</v>
      </c>
      <c r="AH147" s="1" t="s">
        <v>145</v>
      </c>
      <c r="AI147" s="17">
        <v>4</v>
      </c>
      <c r="AJ147" s="1"/>
    </row>
    <row r="148" spans="1:36" x14ac:dyDescent="0.2">
      <c r="A148" s="1" t="s">
        <v>273</v>
      </c>
      <c r="B148" s="1" t="s">
        <v>277</v>
      </c>
      <c r="C148" s="1" t="s">
        <v>563</v>
      </c>
      <c r="D148" s="1" t="s">
        <v>694</v>
      </c>
      <c r="E148" s="3">
        <v>88.4</v>
      </c>
      <c r="F148" s="3">
        <v>10.444444444444445</v>
      </c>
      <c r="G148" s="3">
        <v>0</v>
      </c>
      <c r="H148" s="3">
        <v>0.65555555555555556</v>
      </c>
      <c r="I148" s="3">
        <v>2.3333333333333335</v>
      </c>
      <c r="J148" s="3">
        <v>0</v>
      </c>
      <c r="K148" s="3">
        <v>0</v>
      </c>
      <c r="L148" s="3">
        <v>2.8680000000000008</v>
      </c>
      <c r="M148" s="3">
        <v>10.447222222222223</v>
      </c>
      <c r="N148" s="3">
        <v>0</v>
      </c>
      <c r="O148" s="3">
        <f>SUM(Table2[[#This Row],[Qualified Social Work Staff Hours]:[Other Social Work Staff Hours]])/Table2[[#This Row],[MDS Census]]</f>
        <v>0.11818124685771744</v>
      </c>
      <c r="P148" s="3">
        <v>5.3138888888888891</v>
      </c>
      <c r="Q148" s="3">
        <v>2.8361111111111112</v>
      </c>
      <c r="R148" s="3">
        <f>SUM(Table2[[#This Row],[Qualified Activities Professional Hours]:[Other Activities Professional Hours]])/Table2[[#This Row],[MDS Census]]</f>
        <v>9.2194570135746598E-2</v>
      </c>
      <c r="S148" s="3">
        <v>4.610777777777777</v>
      </c>
      <c r="T148" s="3">
        <v>8.6276666666666681</v>
      </c>
      <c r="U148" s="3">
        <v>0</v>
      </c>
      <c r="V148" s="3">
        <f>SUM(Table2[[#This Row],[Occupational Therapist Hours]:[OT Aide Hours]])/Table2[[#This Row],[MDS Census]]</f>
        <v>0.14975615887380592</v>
      </c>
      <c r="W148" s="3">
        <v>4.3054444444444444</v>
      </c>
      <c r="X148" s="3">
        <v>3.0946666666666665</v>
      </c>
      <c r="Y148" s="3">
        <v>1.5565555555555557</v>
      </c>
      <c r="Z148" s="3">
        <f>SUM(Table2[[#This Row],[Physical Therapist (PT) Hours]:[PT Aide Hours]])/Table2[[#This Row],[MDS Census]]</f>
        <v>0.10131975867269985</v>
      </c>
      <c r="AA148" s="3">
        <v>0</v>
      </c>
      <c r="AB148" s="3">
        <v>0</v>
      </c>
      <c r="AC148" s="3">
        <v>0</v>
      </c>
      <c r="AD148" s="3">
        <v>0</v>
      </c>
      <c r="AE148" s="3">
        <v>0</v>
      </c>
      <c r="AF148" s="3">
        <v>0</v>
      </c>
      <c r="AG148" s="3">
        <v>0</v>
      </c>
      <c r="AH148" s="1" t="s">
        <v>146</v>
      </c>
      <c r="AI148" s="17">
        <v>4</v>
      </c>
      <c r="AJ148" s="1"/>
    </row>
    <row r="149" spans="1:36" x14ac:dyDescent="0.2">
      <c r="A149" s="1" t="s">
        <v>273</v>
      </c>
      <c r="B149" s="1" t="s">
        <v>419</v>
      </c>
      <c r="C149" s="1" t="s">
        <v>563</v>
      </c>
      <c r="D149" s="1" t="s">
        <v>694</v>
      </c>
      <c r="E149" s="3">
        <v>73.433333333333337</v>
      </c>
      <c r="F149" s="3">
        <v>6.2773333333333321</v>
      </c>
      <c r="G149" s="3">
        <v>0.51911111111111052</v>
      </c>
      <c r="H149" s="3">
        <v>0.39011111111111113</v>
      </c>
      <c r="I149" s="3">
        <v>2.2888888888888888</v>
      </c>
      <c r="J149" s="3">
        <v>0</v>
      </c>
      <c r="K149" s="3">
        <v>5.6444444444444448</v>
      </c>
      <c r="L149" s="3">
        <v>4.2234444444444437</v>
      </c>
      <c r="M149" s="3">
        <v>5.6</v>
      </c>
      <c r="N149" s="3">
        <v>0</v>
      </c>
      <c r="O149" s="3">
        <f>SUM(Table2[[#This Row],[Qualified Social Work Staff Hours]:[Other Social Work Staff Hours]])/Table2[[#This Row],[MDS Census]]</f>
        <v>7.6259645937358136E-2</v>
      </c>
      <c r="P149" s="3">
        <v>0</v>
      </c>
      <c r="Q149" s="3">
        <v>7.6388888888888893</v>
      </c>
      <c r="R149" s="3">
        <f>SUM(Table2[[#This Row],[Qualified Activities Professional Hours]:[Other Activities Professional Hours]])/Table2[[#This Row],[MDS Census]]</f>
        <v>0.1040248146466939</v>
      </c>
      <c r="S149" s="3">
        <v>3.8895555555555554</v>
      </c>
      <c r="T149" s="3">
        <v>1.2434444444444441</v>
      </c>
      <c r="U149" s="3">
        <v>0</v>
      </c>
      <c r="V149" s="3">
        <f>SUM(Table2[[#This Row],[Occupational Therapist Hours]:[OT Aide Hours]])/Table2[[#This Row],[MDS Census]]</f>
        <v>6.9900136177939165E-2</v>
      </c>
      <c r="W149" s="3">
        <v>1.9676666666666665</v>
      </c>
      <c r="X149" s="3">
        <v>4.6933333333333334</v>
      </c>
      <c r="Y149" s="3">
        <v>0</v>
      </c>
      <c r="Z149" s="3">
        <f>SUM(Table2[[#This Row],[Physical Therapist (PT) Hours]:[PT Aide Hours]])/Table2[[#This Row],[MDS Census]]</f>
        <v>9.0708125283704033E-2</v>
      </c>
      <c r="AA149" s="3">
        <v>0</v>
      </c>
      <c r="AB149" s="3">
        <v>4.9234444444444456</v>
      </c>
      <c r="AC149" s="3">
        <v>0</v>
      </c>
      <c r="AD149" s="3">
        <v>0</v>
      </c>
      <c r="AE149" s="3">
        <v>0</v>
      </c>
      <c r="AF149" s="3">
        <v>0.23333333333333334</v>
      </c>
      <c r="AG149" s="3">
        <v>0</v>
      </c>
      <c r="AH149" s="1" t="s">
        <v>147</v>
      </c>
      <c r="AI149" s="17">
        <v>4</v>
      </c>
      <c r="AJ149" s="1"/>
    </row>
    <row r="150" spans="1:36" x14ac:dyDescent="0.2">
      <c r="A150" s="1" t="s">
        <v>273</v>
      </c>
      <c r="B150" s="1" t="s">
        <v>420</v>
      </c>
      <c r="C150" s="1" t="s">
        <v>661</v>
      </c>
      <c r="D150" s="1" t="s">
        <v>751</v>
      </c>
      <c r="E150" s="3">
        <v>46.288888888888891</v>
      </c>
      <c r="F150" s="3">
        <v>5.6</v>
      </c>
      <c r="G150" s="3">
        <v>0.3888888888888889</v>
      </c>
      <c r="H150" s="3">
        <v>0.18077777777777781</v>
      </c>
      <c r="I150" s="3">
        <v>0</v>
      </c>
      <c r="J150" s="3">
        <v>0</v>
      </c>
      <c r="K150" s="3">
        <v>0</v>
      </c>
      <c r="L150" s="3">
        <v>0.36533333333333329</v>
      </c>
      <c r="M150" s="3">
        <v>0</v>
      </c>
      <c r="N150" s="3">
        <v>4.3361111111111112</v>
      </c>
      <c r="O150" s="3">
        <f>SUM(Table2[[#This Row],[Qualified Social Work Staff Hours]:[Other Social Work Staff Hours]])/Table2[[#This Row],[MDS Census]]</f>
        <v>9.367498799807969E-2</v>
      </c>
      <c r="P150" s="3">
        <v>6.6027777777777779</v>
      </c>
      <c r="Q150" s="3">
        <v>0</v>
      </c>
      <c r="R150" s="3">
        <f>SUM(Table2[[#This Row],[Qualified Activities Professional Hours]:[Other Activities Professional Hours]])/Table2[[#This Row],[MDS Census]]</f>
        <v>0.14264282285165625</v>
      </c>
      <c r="S150" s="3">
        <v>4.1908888888888871</v>
      </c>
      <c r="T150" s="3">
        <v>4.9738888888888901</v>
      </c>
      <c r="U150" s="3">
        <v>0</v>
      </c>
      <c r="V150" s="3">
        <f>SUM(Table2[[#This Row],[Occupational Therapist Hours]:[OT Aide Hours]])/Table2[[#This Row],[MDS Census]]</f>
        <v>0.19799087854056646</v>
      </c>
      <c r="W150" s="3">
        <v>1.3109999999999999</v>
      </c>
      <c r="X150" s="3">
        <v>4.4660000000000002</v>
      </c>
      <c r="Y150" s="3">
        <v>8.8888888888888893E-4</v>
      </c>
      <c r="Z150" s="3">
        <f>SUM(Table2[[#This Row],[Physical Therapist (PT) Hours]:[PT Aide Hours]])/Table2[[#This Row],[MDS Census]]</f>
        <v>0.1248223715794527</v>
      </c>
      <c r="AA150" s="3">
        <v>0</v>
      </c>
      <c r="AB150" s="3">
        <v>0</v>
      </c>
      <c r="AC150" s="3">
        <v>0</v>
      </c>
      <c r="AD150" s="3">
        <v>0</v>
      </c>
      <c r="AE150" s="3">
        <v>0</v>
      </c>
      <c r="AF150" s="3">
        <v>0</v>
      </c>
      <c r="AG150" s="3">
        <v>0</v>
      </c>
      <c r="AH150" s="1" t="s">
        <v>148</v>
      </c>
      <c r="AI150" s="17">
        <v>4</v>
      </c>
      <c r="AJ150" s="1"/>
    </row>
    <row r="151" spans="1:36" x14ac:dyDescent="0.2">
      <c r="A151" s="1" t="s">
        <v>273</v>
      </c>
      <c r="B151" s="1" t="s">
        <v>421</v>
      </c>
      <c r="C151" s="1" t="s">
        <v>565</v>
      </c>
      <c r="D151" s="1" t="s">
        <v>702</v>
      </c>
      <c r="E151" s="3">
        <v>81.033333333333331</v>
      </c>
      <c r="F151" s="3">
        <v>5.6</v>
      </c>
      <c r="G151" s="3">
        <v>0.33333333333333331</v>
      </c>
      <c r="H151" s="3">
        <v>0</v>
      </c>
      <c r="I151" s="3">
        <v>1.0138888888888888</v>
      </c>
      <c r="J151" s="3">
        <v>0</v>
      </c>
      <c r="K151" s="3">
        <v>0</v>
      </c>
      <c r="L151" s="3">
        <v>7.0699999999999994</v>
      </c>
      <c r="M151" s="3">
        <v>5.0222222222222221</v>
      </c>
      <c r="N151" s="3">
        <v>0</v>
      </c>
      <c r="O151" s="3">
        <f>SUM(Table2[[#This Row],[Qualified Social Work Staff Hours]:[Other Social Work Staff Hours]])/Table2[[#This Row],[MDS Census]]</f>
        <v>6.1977238447826682E-2</v>
      </c>
      <c r="P151" s="3">
        <v>4.4749999999999996</v>
      </c>
      <c r="Q151" s="3">
        <v>4.7888888888888888</v>
      </c>
      <c r="R151" s="3">
        <f>SUM(Table2[[#This Row],[Qualified Activities Professional Hours]:[Other Activities Professional Hours]])/Table2[[#This Row],[MDS Census]]</f>
        <v>0.11432195255724668</v>
      </c>
      <c r="S151" s="3">
        <v>12.384222222222226</v>
      </c>
      <c r="T151" s="3">
        <v>0</v>
      </c>
      <c r="U151" s="3">
        <v>0</v>
      </c>
      <c r="V151" s="3">
        <f>SUM(Table2[[#This Row],[Occupational Therapist Hours]:[OT Aide Hours]])/Table2[[#This Row],[MDS Census]]</f>
        <v>0.15282873988756346</v>
      </c>
      <c r="W151" s="3">
        <v>4.4275555555555544</v>
      </c>
      <c r="X151" s="3">
        <v>8.0743333333333336</v>
      </c>
      <c r="Y151" s="3">
        <v>0.55422222222222217</v>
      </c>
      <c r="Z151" s="3">
        <f>SUM(Table2[[#This Row],[Physical Therapist (PT) Hours]:[PT Aide Hours]])/Table2[[#This Row],[MDS Census]]</f>
        <v>0.16112025229672289</v>
      </c>
      <c r="AA151" s="3">
        <v>0</v>
      </c>
      <c r="AB151" s="3">
        <v>0</v>
      </c>
      <c r="AC151" s="3">
        <v>0</v>
      </c>
      <c r="AD151" s="3">
        <v>0</v>
      </c>
      <c r="AE151" s="3">
        <v>0</v>
      </c>
      <c r="AF151" s="3">
        <v>0</v>
      </c>
      <c r="AG151" s="3">
        <v>0</v>
      </c>
      <c r="AH151" s="1" t="s">
        <v>149</v>
      </c>
      <c r="AI151" s="17">
        <v>4</v>
      </c>
      <c r="AJ151" s="1"/>
    </row>
    <row r="152" spans="1:36" x14ac:dyDescent="0.2">
      <c r="A152" s="1" t="s">
        <v>273</v>
      </c>
      <c r="B152" s="1" t="s">
        <v>422</v>
      </c>
      <c r="C152" s="1" t="s">
        <v>551</v>
      </c>
      <c r="D152" s="1" t="s">
        <v>758</v>
      </c>
      <c r="E152" s="3">
        <v>87.422222222222217</v>
      </c>
      <c r="F152" s="3">
        <v>5.6888888888888891</v>
      </c>
      <c r="G152" s="3">
        <v>0.8</v>
      </c>
      <c r="H152" s="3">
        <v>1.0444444444444445</v>
      </c>
      <c r="I152" s="3">
        <v>3.4888888888888889</v>
      </c>
      <c r="J152" s="3">
        <v>0</v>
      </c>
      <c r="K152" s="3">
        <v>0</v>
      </c>
      <c r="L152" s="3">
        <v>5.4725555555555561</v>
      </c>
      <c r="M152" s="3">
        <v>5.4368888888888902</v>
      </c>
      <c r="N152" s="3">
        <v>0</v>
      </c>
      <c r="O152" s="3">
        <f>SUM(Table2[[#This Row],[Qualified Social Work Staff Hours]:[Other Social Work Staff Hours]])/Table2[[#This Row],[MDS Census]]</f>
        <v>6.2191154041687867E-2</v>
      </c>
      <c r="P152" s="3">
        <v>10.791111111111112</v>
      </c>
      <c r="Q152" s="3">
        <v>8.0476666666666663</v>
      </c>
      <c r="R152" s="3">
        <f>SUM(Table2[[#This Row],[Qualified Activities Professional Hours]:[Other Activities Professional Hours]])/Table2[[#This Row],[MDS Census]]</f>
        <v>0.21549186578546012</v>
      </c>
      <c r="S152" s="3">
        <v>2.4494444444444445</v>
      </c>
      <c r="T152" s="3">
        <v>12.612666666666673</v>
      </c>
      <c r="U152" s="3">
        <v>0</v>
      </c>
      <c r="V152" s="3">
        <f>SUM(Table2[[#This Row],[Occupational Therapist Hours]:[OT Aide Hours]])/Table2[[#This Row],[MDS Census]]</f>
        <v>0.17229156075241495</v>
      </c>
      <c r="W152" s="3">
        <v>3.9291111111111117</v>
      </c>
      <c r="X152" s="3">
        <v>9.068444444444447</v>
      </c>
      <c r="Y152" s="3">
        <v>0</v>
      </c>
      <c r="Z152" s="3">
        <f>SUM(Table2[[#This Row],[Physical Therapist (PT) Hours]:[PT Aide Hours]])/Table2[[#This Row],[MDS Census]]</f>
        <v>0.14867564819522119</v>
      </c>
      <c r="AA152" s="3">
        <v>0</v>
      </c>
      <c r="AB152" s="3">
        <v>0</v>
      </c>
      <c r="AC152" s="3">
        <v>0</v>
      </c>
      <c r="AD152" s="3">
        <v>0</v>
      </c>
      <c r="AE152" s="3">
        <v>0</v>
      </c>
      <c r="AF152" s="3">
        <v>0</v>
      </c>
      <c r="AG152" s="3">
        <v>0</v>
      </c>
      <c r="AH152" s="1" t="s">
        <v>150</v>
      </c>
      <c r="AI152" s="17">
        <v>4</v>
      </c>
      <c r="AJ152" s="1"/>
    </row>
    <row r="153" spans="1:36" x14ac:dyDescent="0.2">
      <c r="A153" s="1" t="s">
        <v>273</v>
      </c>
      <c r="B153" s="1" t="s">
        <v>423</v>
      </c>
      <c r="C153" s="1" t="s">
        <v>566</v>
      </c>
      <c r="D153" s="1" t="s">
        <v>743</v>
      </c>
      <c r="E153" s="3">
        <v>64.811111111111117</v>
      </c>
      <c r="F153" s="3">
        <v>5.6</v>
      </c>
      <c r="G153" s="3">
        <v>0.4</v>
      </c>
      <c r="H153" s="3">
        <v>0.28400000000000003</v>
      </c>
      <c r="I153" s="3">
        <v>0.76944444444444449</v>
      </c>
      <c r="J153" s="3">
        <v>0</v>
      </c>
      <c r="K153" s="3">
        <v>0</v>
      </c>
      <c r="L153" s="3">
        <v>4.8777777777777782</v>
      </c>
      <c r="M153" s="3">
        <v>4.8722222222222218</v>
      </c>
      <c r="N153" s="3">
        <v>0</v>
      </c>
      <c r="O153" s="3">
        <f>SUM(Table2[[#This Row],[Qualified Social Work Staff Hours]:[Other Social Work Staff Hours]])/Table2[[#This Row],[MDS Census]]</f>
        <v>7.5175724327104398E-2</v>
      </c>
      <c r="P153" s="3">
        <v>5.6916666666666664</v>
      </c>
      <c r="Q153" s="3">
        <v>2.1361111111111111</v>
      </c>
      <c r="R153" s="3">
        <f>SUM(Table2[[#This Row],[Qualified Activities Professional Hours]:[Other Activities Professional Hours]])/Table2[[#This Row],[MDS Census]]</f>
        <v>0.12077833019029657</v>
      </c>
      <c r="S153" s="3">
        <v>5.2055555555555557</v>
      </c>
      <c r="T153" s="3">
        <v>4.9138888888888888</v>
      </c>
      <c r="U153" s="3">
        <v>0</v>
      </c>
      <c r="V153" s="3">
        <f>SUM(Table2[[#This Row],[Occupational Therapist Hours]:[OT Aide Hours]])/Table2[[#This Row],[MDS Census]]</f>
        <v>0.15613749357106119</v>
      </c>
      <c r="W153" s="3">
        <v>3.3277777777777779</v>
      </c>
      <c r="X153" s="3">
        <v>5.0138888888888893</v>
      </c>
      <c r="Y153" s="3">
        <v>0</v>
      </c>
      <c r="Z153" s="3">
        <f>SUM(Table2[[#This Row],[Physical Therapist (PT) Hours]:[PT Aide Hours]])/Table2[[#This Row],[MDS Census]]</f>
        <v>0.12870735470598318</v>
      </c>
      <c r="AA153" s="3">
        <v>0</v>
      </c>
      <c r="AB153" s="3">
        <v>0</v>
      </c>
      <c r="AC153" s="3">
        <v>0</v>
      </c>
      <c r="AD153" s="3">
        <v>0</v>
      </c>
      <c r="AE153" s="3">
        <v>0</v>
      </c>
      <c r="AF153" s="3">
        <v>0</v>
      </c>
      <c r="AG153" s="3">
        <v>0</v>
      </c>
      <c r="AH153" s="1" t="s">
        <v>151</v>
      </c>
      <c r="AI153" s="17">
        <v>4</v>
      </c>
      <c r="AJ153" s="1"/>
    </row>
    <row r="154" spans="1:36" x14ac:dyDescent="0.2">
      <c r="A154" s="1" t="s">
        <v>273</v>
      </c>
      <c r="B154" s="1" t="s">
        <v>424</v>
      </c>
      <c r="C154" s="1" t="s">
        <v>662</v>
      </c>
      <c r="D154" s="1" t="s">
        <v>701</v>
      </c>
      <c r="E154" s="3">
        <v>35.333333333333336</v>
      </c>
      <c r="F154" s="3">
        <v>5.5555555555555554</v>
      </c>
      <c r="G154" s="3">
        <v>1.1111111111111112E-2</v>
      </c>
      <c r="H154" s="3">
        <v>0.14444444444444443</v>
      </c>
      <c r="I154" s="3">
        <v>0.73333333333333328</v>
      </c>
      <c r="J154" s="3">
        <v>0</v>
      </c>
      <c r="K154" s="3">
        <v>0</v>
      </c>
      <c r="L154" s="3">
        <v>1.3583333333333334</v>
      </c>
      <c r="M154" s="3">
        <v>0</v>
      </c>
      <c r="N154" s="3">
        <v>4.8</v>
      </c>
      <c r="O154" s="3">
        <f>SUM(Table2[[#This Row],[Qualified Social Work Staff Hours]:[Other Social Work Staff Hours]])/Table2[[#This Row],[MDS Census]]</f>
        <v>0.13584905660377358</v>
      </c>
      <c r="P154" s="3">
        <v>5.0455555555555556</v>
      </c>
      <c r="Q154" s="3">
        <v>25.902222222222235</v>
      </c>
      <c r="R154" s="3">
        <f>SUM(Table2[[#This Row],[Qualified Activities Professional Hours]:[Other Activities Professional Hours]])/Table2[[#This Row],[MDS Census]]</f>
        <v>0.87588050314465438</v>
      </c>
      <c r="S154" s="3">
        <v>4.6881111111111107</v>
      </c>
      <c r="T154" s="3">
        <v>1.3121111111111115</v>
      </c>
      <c r="U154" s="3">
        <v>0</v>
      </c>
      <c r="V154" s="3">
        <f>SUM(Table2[[#This Row],[Occupational Therapist Hours]:[OT Aide Hours]])/Table2[[#This Row],[MDS Census]]</f>
        <v>0.16981761006289306</v>
      </c>
      <c r="W154" s="3">
        <v>1.2875555555555556</v>
      </c>
      <c r="X154" s="3">
        <v>3.4648888888888907</v>
      </c>
      <c r="Y154" s="3">
        <v>0</v>
      </c>
      <c r="Z154" s="3">
        <f>SUM(Table2[[#This Row],[Physical Therapist (PT) Hours]:[PT Aide Hours]])/Table2[[#This Row],[MDS Census]]</f>
        <v>0.13450314465408808</v>
      </c>
      <c r="AA154" s="3">
        <v>0</v>
      </c>
      <c r="AB154" s="3">
        <v>0</v>
      </c>
      <c r="AC154" s="3">
        <v>0</v>
      </c>
      <c r="AD154" s="3">
        <v>0</v>
      </c>
      <c r="AE154" s="3">
        <v>0</v>
      </c>
      <c r="AF154" s="3">
        <v>0</v>
      </c>
      <c r="AG154" s="3">
        <v>0</v>
      </c>
      <c r="AH154" s="1" t="s">
        <v>152</v>
      </c>
      <c r="AI154" s="17">
        <v>4</v>
      </c>
      <c r="AJ154" s="1"/>
    </row>
    <row r="155" spans="1:36" x14ac:dyDescent="0.2">
      <c r="A155" s="1" t="s">
        <v>273</v>
      </c>
      <c r="B155" s="1" t="s">
        <v>425</v>
      </c>
      <c r="C155" s="1" t="s">
        <v>554</v>
      </c>
      <c r="D155" s="1" t="s">
        <v>729</v>
      </c>
      <c r="E155" s="3">
        <v>42.533333333333331</v>
      </c>
      <c r="F155" s="3">
        <v>5.6888888888888891</v>
      </c>
      <c r="G155" s="3">
        <v>0</v>
      </c>
      <c r="H155" s="3">
        <v>0</v>
      </c>
      <c r="I155" s="3">
        <v>0</v>
      </c>
      <c r="J155" s="3">
        <v>0</v>
      </c>
      <c r="K155" s="3">
        <v>0</v>
      </c>
      <c r="L155" s="3">
        <v>2.1605555555555558</v>
      </c>
      <c r="M155" s="3">
        <v>12.556333333333335</v>
      </c>
      <c r="N155" s="3">
        <v>0</v>
      </c>
      <c r="O155" s="3">
        <f>SUM(Table2[[#This Row],[Qualified Social Work Staff Hours]:[Other Social Work Staff Hours]])/Table2[[#This Row],[MDS Census]]</f>
        <v>0.29521159874608155</v>
      </c>
      <c r="P155" s="3">
        <v>0</v>
      </c>
      <c r="Q155" s="3">
        <v>0</v>
      </c>
      <c r="R155" s="3">
        <f>SUM(Table2[[#This Row],[Qualified Activities Professional Hours]:[Other Activities Professional Hours]])/Table2[[#This Row],[MDS Census]]</f>
        <v>0</v>
      </c>
      <c r="S155" s="3">
        <v>5.5683333333333334</v>
      </c>
      <c r="T155" s="3">
        <v>0</v>
      </c>
      <c r="U155" s="3">
        <v>0</v>
      </c>
      <c r="V155" s="3">
        <f>SUM(Table2[[#This Row],[Occupational Therapist Hours]:[OT Aide Hours]])/Table2[[#This Row],[MDS Census]]</f>
        <v>0.13091692789968654</v>
      </c>
      <c r="W155" s="3">
        <v>1.0027777777777775</v>
      </c>
      <c r="X155" s="3">
        <v>4.4227777777777773</v>
      </c>
      <c r="Y155" s="3">
        <v>0</v>
      </c>
      <c r="Z155" s="3">
        <f>SUM(Table2[[#This Row],[Physical Therapist (PT) Hours]:[PT Aide Hours]])/Table2[[#This Row],[MDS Census]]</f>
        <v>0.12756008359456633</v>
      </c>
      <c r="AA155" s="3">
        <v>0</v>
      </c>
      <c r="AB155" s="3">
        <v>0</v>
      </c>
      <c r="AC155" s="3">
        <v>0</v>
      </c>
      <c r="AD155" s="3">
        <v>36.570444444444448</v>
      </c>
      <c r="AE155" s="3">
        <v>0</v>
      </c>
      <c r="AF155" s="3">
        <v>0</v>
      </c>
      <c r="AG155" s="3">
        <v>0</v>
      </c>
      <c r="AH155" s="1" t="s">
        <v>153</v>
      </c>
      <c r="AI155" s="17">
        <v>4</v>
      </c>
      <c r="AJ155" s="1"/>
    </row>
    <row r="156" spans="1:36" x14ac:dyDescent="0.2">
      <c r="A156" s="1" t="s">
        <v>273</v>
      </c>
      <c r="B156" s="1" t="s">
        <v>426</v>
      </c>
      <c r="C156" s="1" t="s">
        <v>563</v>
      </c>
      <c r="D156" s="1" t="s">
        <v>694</v>
      </c>
      <c r="E156" s="3">
        <v>100.13333333333334</v>
      </c>
      <c r="F156" s="3">
        <v>5.5111111111111111</v>
      </c>
      <c r="G156" s="3">
        <v>0.30555555555555558</v>
      </c>
      <c r="H156" s="3">
        <v>0.46666666666666667</v>
      </c>
      <c r="I156" s="3">
        <v>2.3416666666666668</v>
      </c>
      <c r="J156" s="3">
        <v>0</v>
      </c>
      <c r="K156" s="3">
        <v>0</v>
      </c>
      <c r="L156" s="3">
        <v>3.6804444444444431</v>
      </c>
      <c r="M156" s="3">
        <v>5.4222222222222225</v>
      </c>
      <c r="N156" s="3">
        <v>6.1875555555555541</v>
      </c>
      <c r="O156" s="3">
        <f>SUM(Table2[[#This Row],[Qualified Social Work Staff Hours]:[Other Social Work Staff Hours]])/Table2[[#This Row],[MDS Census]]</f>
        <v>0.1159431868619618</v>
      </c>
      <c r="P156" s="3">
        <v>0.67466666666666675</v>
      </c>
      <c r="Q156" s="3">
        <v>5.4436666666666662</v>
      </c>
      <c r="R156" s="3">
        <f>SUM(Table2[[#This Row],[Qualified Activities Professional Hours]:[Other Activities Professional Hours]])/Table2[[#This Row],[MDS Census]]</f>
        <v>6.1101864181091869E-2</v>
      </c>
      <c r="S156" s="3">
        <v>7.974555555555555</v>
      </c>
      <c r="T156" s="3">
        <v>7.3454444444444444</v>
      </c>
      <c r="U156" s="3">
        <v>0</v>
      </c>
      <c r="V156" s="3">
        <f>SUM(Table2[[#This Row],[Occupational Therapist Hours]:[OT Aide Hours]])/Table2[[#This Row],[MDS Census]]</f>
        <v>0.15299600532623167</v>
      </c>
      <c r="W156" s="3">
        <v>10.869888888888887</v>
      </c>
      <c r="X156" s="3">
        <v>5.0328888888888903</v>
      </c>
      <c r="Y156" s="3">
        <v>0</v>
      </c>
      <c r="Z156" s="3">
        <f>SUM(Table2[[#This Row],[Physical Therapist (PT) Hours]:[PT Aide Hours]])/Table2[[#This Row],[MDS Census]]</f>
        <v>0.15881602308033732</v>
      </c>
      <c r="AA156" s="3">
        <v>0</v>
      </c>
      <c r="AB156" s="3">
        <v>0</v>
      </c>
      <c r="AC156" s="3">
        <v>0</v>
      </c>
      <c r="AD156" s="3">
        <v>0</v>
      </c>
      <c r="AE156" s="3">
        <v>0</v>
      </c>
      <c r="AF156" s="3">
        <v>1.8798888888888885</v>
      </c>
      <c r="AG156" s="3">
        <v>0</v>
      </c>
      <c r="AH156" s="1" t="s">
        <v>154</v>
      </c>
      <c r="AI156" s="17">
        <v>4</v>
      </c>
      <c r="AJ156" s="1"/>
    </row>
    <row r="157" spans="1:36" x14ac:dyDescent="0.2">
      <c r="A157" s="1" t="s">
        <v>273</v>
      </c>
      <c r="B157" s="1" t="s">
        <v>427</v>
      </c>
      <c r="C157" s="1" t="s">
        <v>563</v>
      </c>
      <c r="D157" s="1" t="s">
        <v>694</v>
      </c>
      <c r="E157" s="3">
        <v>120.8</v>
      </c>
      <c r="F157" s="3">
        <v>5.1555555555555559</v>
      </c>
      <c r="G157" s="3">
        <v>0.78222222222222249</v>
      </c>
      <c r="H157" s="3">
        <v>0.64222222222222247</v>
      </c>
      <c r="I157" s="3">
        <v>5.5138888888888893</v>
      </c>
      <c r="J157" s="3">
        <v>0</v>
      </c>
      <c r="K157" s="3">
        <v>3.9</v>
      </c>
      <c r="L157" s="3">
        <v>8.6384444444444419</v>
      </c>
      <c r="M157" s="3">
        <v>14.669777777777773</v>
      </c>
      <c r="N157" s="3">
        <v>0</v>
      </c>
      <c r="O157" s="3">
        <f>SUM(Table2[[#This Row],[Qualified Social Work Staff Hours]:[Other Social Work Staff Hours]])/Table2[[#This Row],[MDS Census]]</f>
        <v>0.12143855776306103</v>
      </c>
      <c r="P157" s="3">
        <v>0</v>
      </c>
      <c r="Q157" s="3">
        <v>13.572444444444445</v>
      </c>
      <c r="R157" s="3">
        <f>SUM(Table2[[#This Row],[Qualified Activities Professional Hours]:[Other Activities Professional Hours]])/Table2[[#This Row],[MDS Census]]</f>
        <v>0.11235467255334805</v>
      </c>
      <c r="S157" s="3">
        <v>3.2366666666666672</v>
      </c>
      <c r="T157" s="3">
        <v>9.5097777777777779</v>
      </c>
      <c r="U157" s="3">
        <v>0</v>
      </c>
      <c r="V157" s="3">
        <f>SUM(Table2[[#This Row],[Occupational Therapist Hours]:[OT Aide Hours]])/Table2[[#This Row],[MDS Census]]</f>
        <v>0.10551692420897721</v>
      </c>
      <c r="W157" s="3">
        <v>2.6162222222222229</v>
      </c>
      <c r="X157" s="3">
        <v>11.853222222222222</v>
      </c>
      <c r="Y157" s="3">
        <v>0</v>
      </c>
      <c r="Z157" s="3">
        <f>SUM(Table2[[#This Row],[Physical Therapist (PT) Hours]:[PT Aide Hours]])/Table2[[#This Row],[MDS Census]]</f>
        <v>0.11978016924208978</v>
      </c>
      <c r="AA157" s="3">
        <v>0</v>
      </c>
      <c r="AB157" s="3">
        <v>1.8126666666666664</v>
      </c>
      <c r="AC157" s="3">
        <v>0</v>
      </c>
      <c r="AD157" s="3">
        <v>0</v>
      </c>
      <c r="AE157" s="3">
        <v>0</v>
      </c>
      <c r="AF157" s="3">
        <v>0.30277777777777776</v>
      </c>
      <c r="AG157" s="3">
        <v>0</v>
      </c>
      <c r="AH157" s="1" t="s">
        <v>155</v>
      </c>
      <c r="AI157" s="17">
        <v>4</v>
      </c>
      <c r="AJ157" s="1"/>
    </row>
    <row r="158" spans="1:36" x14ac:dyDescent="0.2">
      <c r="A158" s="1" t="s">
        <v>273</v>
      </c>
      <c r="B158" s="1" t="s">
        <v>428</v>
      </c>
      <c r="C158" s="1" t="s">
        <v>659</v>
      </c>
      <c r="D158" s="1" t="s">
        <v>792</v>
      </c>
      <c r="E158" s="3">
        <v>57.477777777777774</v>
      </c>
      <c r="F158" s="3">
        <v>4.177777777777778</v>
      </c>
      <c r="G158" s="3">
        <v>0.17777777777777778</v>
      </c>
      <c r="H158" s="3">
        <v>0.5377777777777778</v>
      </c>
      <c r="I158" s="3">
        <v>0.66666666666666663</v>
      </c>
      <c r="J158" s="3">
        <v>0</v>
      </c>
      <c r="K158" s="3">
        <v>0</v>
      </c>
      <c r="L158" s="3">
        <v>4.9715555555555575</v>
      </c>
      <c r="M158" s="3">
        <v>5.4361111111111109</v>
      </c>
      <c r="N158" s="3">
        <v>0</v>
      </c>
      <c r="O158" s="3">
        <f>SUM(Table2[[#This Row],[Qualified Social Work Staff Hours]:[Other Social Work Staff Hours]])/Table2[[#This Row],[MDS Census]]</f>
        <v>9.4577614537019142E-2</v>
      </c>
      <c r="P158" s="3">
        <v>5.2194444444444441</v>
      </c>
      <c r="Q158" s="3">
        <v>8.4333333333333336</v>
      </c>
      <c r="R158" s="3">
        <f>SUM(Table2[[#This Row],[Qualified Activities Professional Hours]:[Other Activities Professional Hours]])/Table2[[#This Row],[MDS Census]]</f>
        <v>0.23753141310651463</v>
      </c>
      <c r="S158" s="3">
        <v>3.4285555555555569</v>
      </c>
      <c r="T158" s="3">
        <v>0</v>
      </c>
      <c r="U158" s="3">
        <v>5.5857777777777775</v>
      </c>
      <c r="V158" s="3">
        <f>SUM(Table2[[#This Row],[Occupational Therapist Hours]:[OT Aide Hours]])/Table2[[#This Row],[MDS Census]]</f>
        <v>0.1568316257490818</v>
      </c>
      <c r="W158" s="3">
        <v>3.3938888888888887</v>
      </c>
      <c r="X158" s="3">
        <v>0</v>
      </c>
      <c r="Y158" s="3">
        <v>2.9103333333333334</v>
      </c>
      <c r="Z158" s="3">
        <f>SUM(Table2[[#This Row],[Physical Therapist (PT) Hours]:[PT Aide Hours]])/Table2[[#This Row],[MDS Census]]</f>
        <v>0.10968103614923642</v>
      </c>
      <c r="AA158" s="3">
        <v>0</v>
      </c>
      <c r="AB158" s="3">
        <v>0</v>
      </c>
      <c r="AC158" s="3">
        <v>0</v>
      </c>
      <c r="AD158" s="3">
        <v>0</v>
      </c>
      <c r="AE158" s="3">
        <v>0</v>
      </c>
      <c r="AF158" s="3">
        <v>0</v>
      </c>
      <c r="AG158" s="3">
        <v>0</v>
      </c>
      <c r="AH158" s="1" t="s">
        <v>156</v>
      </c>
      <c r="AI158" s="17">
        <v>4</v>
      </c>
      <c r="AJ158" s="1"/>
    </row>
    <row r="159" spans="1:36" x14ac:dyDescent="0.2">
      <c r="A159" s="1" t="s">
        <v>273</v>
      </c>
      <c r="B159" s="1" t="s">
        <v>429</v>
      </c>
      <c r="C159" s="1" t="s">
        <v>618</v>
      </c>
      <c r="D159" s="1" t="s">
        <v>726</v>
      </c>
      <c r="E159" s="3">
        <v>41.022222222222226</v>
      </c>
      <c r="F159" s="3">
        <v>5.6</v>
      </c>
      <c r="G159" s="3">
        <v>0.33333333333333331</v>
      </c>
      <c r="H159" s="3">
        <v>0.18888888888888888</v>
      </c>
      <c r="I159" s="3">
        <v>0.81666666666666665</v>
      </c>
      <c r="J159" s="3">
        <v>0</v>
      </c>
      <c r="K159" s="3">
        <v>0</v>
      </c>
      <c r="L159" s="3">
        <v>4.9313333333333329</v>
      </c>
      <c r="M159" s="3">
        <v>0</v>
      </c>
      <c r="N159" s="3">
        <v>0</v>
      </c>
      <c r="O159" s="3">
        <f>SUM(Table2[[#This Row],[Qualified Social Work Staff Hours]:[Other Social Work Staff Hours]])/Table2[[#This Row],[MDS Census]]</f>
        <v>0</v>
      </c>
      <c r="P159" s="3">
        <v>5.5006666666666666</v>
      </c>
      <c r="Q159" s="3">
        <v>0</v>
      </c>
      <c r="R159" s="3">
        <f>SUM(Table2[[#This Row],[Qualified Activities Professional Hours]:[Other Activities Professional Hours]])/Table2[[#This Row],[MDS Census]]</f>
        <v>0.13408992416034668</v>
      </c>
      <c r="S159" s="3">
        <v>4.2022222222222219</v>
      </c>
      <c r="T159" s="3">
        <v>4.0702222222222222</v>
      </c>
      <c r="U159" s="3">
        <v>0</v>
      </c>
      <c r="V159" s="3">
        <f>SUM(Table2[[#This Row],[Occupational Therapist Hours]:[OT Aide Hours]])/Table2[[#This Row],[MDS Census]]</f>
        <v>0.20165763813651136</v>
      </c>
      <c r="W159" s="3">
        <v>4.843</v>
      </c>
      <c r="X159" s="3">
        <v>5.3794444444444443</v>
      </c>
      <c r="Y159" s="3">
        <v>0</v>
      </c>
      <c r="Z159" s="3">
        <f>SUM(Table2[[#This Row],[Physical Therapist (PT) Hours]:[PT Aide Hours]])/Table2[[#This Row],[MDS Census]]</f>
        <v>0.24919284940411701</v>
      </c>
      <c r="AA159" s="3">
        <v>0</v>
      </c>
      <c r="AB159" s="3">
        <v>0</v>
      </c>
      <c r="AC159" s="3">
        <v>0</v>
      </c>
      <c r="AD159" s="3">
        <v>0</v>
      </c>
      <c r="AE159" s="3">
        <v>0</v>
      </c>
      <c r="AF159" s="3">
        <v>0</v>
      </c>
      <c r="AG159" s="3">
        <v>0</v>
      </c>
      <c r="AH159" s="1" t="s">
        <v>157</v>
      </c>
      <c r="AI159" s="17">
        <v>4</v>
      </c>
      <c r="AJ159" s="1"/>
    </row>
    <row r="160" spans="1:36" x14ac:dyDescent="0.2">
      <c r="A160" s="1" t="s">
        <v>273</v>
      </c>
      <c r="B160" s="1" t="s">
        <v>430</v>
      </c>
      <c r="C160" s="1" t="s">
        <v>563</v>
      </c>
      <c r="D160" s="1" t="s">
        <v>694</v>
      </c>
      <c r="E160" s="3">
        <v>39.833333333333336</v>
      </c>
      <c r="F160" s="3">
        <v>30.751000000000008</v>
      </c>
      <c r="G160" s="3">
        <v>0</v>
      </c>
      <c r="H160" s="3">
        <v>3.6111111111111108E-2</v>
      </c>
      <c r="I160" s="3">
        <v>0</v>
      </c>
      <c r="J160" s="3">
        <v>0</v>
      </c>
      <c r="K160" s="3">
        <v>0</v>
      </c>
      <c r="L160" s="3">
        <v>0</v>
      </c>
      <c r="M160" s="3">
        <v>5.5389999999999997</v>
      </c>
      <c r="N160" s="3">
        <v>0</v>
      </c>
      <c r="O160" s="3">
        <f>SUM(Table2[[#This Row],[Qualified Social Work Staff Hours]:[Other Social Work Staff Hours]])/Table2[[#This Row],[MDS Census]]</f>
        <v>0.13905439330543931</v>
      </c>
      <c r="P160" s="3">
        <v>4.8352222222222228</v>
      </c>
      <c r="Q160" s="3">
        <v>7.8945555555555575</v>
      </c>
      <c r="R160" s="3">
        <f>SUM(Table2[[#This Row],[Qualified Activities Professional Hours]:[Other Activities Professional Hours]])/Table2[[#This Row],[MDS Census]]</f>
        <v>0.31957601115760115</v>
      </c>
      <c r="S160" s="3">
        <v>0</v>
      </c>
      <c r="T160" s="3">
        <v>0</v>
      </c>
      <c r="U160" s="3">
        <v>0</v>
      </c>
      <c r="V160" s="3">
        <f>SUM(Table2[[#This Row],[Occupational Therapist Hours]:[OT Aide Hours]])/Table2[[#This Row],[MDS Census]]</f>
        <v>0</v>
      </c>
      <c r="W160" s="3">
        <v>0</v>
      </c>
      <c r="X160" s="3">
        <v>0</v>
      </c>
      <c r="Y160" s="3">
        <v>0</v>
      </c>
      <c r="Z160" s="3">
        <f>SUM(Table2[[#This Row],[Physical Therapist (PT) Hours]:[PT Aide Hours]])/Table2[[#This Row],[MDS Census]]</f>
        <v>0</v>
      </c>
      <c r="AA160" s="3">
        <v>0</v>
      </c>
      <c r="AB160" s="3">
        <v>0</v>
      </c>
      <c r="AC160" s="3">
        <v>0</v>
      </c>
      <c r="AD160" s="3">
        <v>58.166888888888906</v>
      </c>
      <c r="AE160" s="3">
        <v>0</v>
      </c>
      <c r="AF160" s="3">
        <v>0</v>
      </c>
      <c r="AG160" s="3">
        <v>0</v>
      </c>
      <c r="AH160" s="1" t="s">
        <v>158</v>
      </c>
      <c r="AI160" s="17">
        <v>4</v>
      </c>
      <c r="AJ160" s="1"/>
    </row>
    <row r="161" spans="1:36" x14ac:dyDescent="0.2">
      <c r="A161" s="1" t="s">
        <v>273</v>
      </c>
      <c r="B161" s="1" t="s">
        <v>431</v>
      </c>
      <c r="C161" s="1" t="s">
        <v>597</v>
      </c>
      <c r="D161" s="1" t="s">
        <v>759</v>
      </c>
      <c r="E161" s="3">
        <v>64</v>
      </c>
      <c r="F161" s="3">
        <v>12.29</v>
      </c>
      <c r="G161" s="3">
        <v>0.88888888888888884</v>
      </c>
      <c r="H161" s="3">
        <v>0</v>
      </c>
      <c r="I161" s="3">
        <v>2.4166666666666665</v>
      </c>
      <c r="J161" s="3">
        <v>0</v>
      </c>
      <c r="K161" s="3">
        <v>0</v>
      </c>
      <c r="L161" s="3">
        <v>4.3552222222222223</v>
      </c>
      <c r="M161" s="3">
        <v>0</v>
      </c>
      <c r="N161" s="3">
        <v>0</v>
      </c>
      <c r="O161" s="3">
        <f>SUM(Table2[[#This Row],[Qualified Social Work Staff Hours]:[Other Social Work Staff Hours]])/Table2[[#This Row],[MDS Census]]</f>
        <v>0</v>
      </c>
      <c r="P161" s="3">
        <v>0</v>
      </c>
      <c r="Q161" s="3">
        <v>0</v>
      </c>
      <c r="R161" s="3">
        <f>SUM(Table2[[#This Row],[Qualified Activities Professional Hours]:[Other Activities Professional Hours]])/Table2[[#This Row],[MDS Census]]</f>
        <v>0</v>
      </c>
      <c r="S161" s="3">
        <v>4.5872222222222225</v>
      </c>
      <c r="T161" s="3">
        <v>6.8443333333333349</v>
      </c>
      <c r="U161" s="3">
        <v>0</v>
      </c>
      <c r="V161" s="3">
        <f>SUM(Table2[[#This Row],[Occupational Therapist Hours]:[OT Aide Hours]])/Table2[[#This Row],[MDS Census]]</f>
        <v>0.1786180555555556</v>
      </c>
      <c r="W161" s="3">
        <v>5.5025555555555554</v>
      </c>
      <c r="X161" s="3">
        <v>7.3870000000000005</v>
      </c>
      <c r="Y161" s="3">
        <v>21.422222222222221</v>
      </c>
      <c r="Z161" s="3">
        <f>SUM(Table2[[#This Row],[Physical Therapist (PT) Hours]:[PT Aide Hours]])/Table2[[#This Row],[MDS Census]]</f>
        <v>0.53612152777777777</v>
      </c>
      <c r="AA161" s="3">
        <v>0</v>
      </c>
      <c r="AB161" s="3">
        <v>0</v>
      </c>
      <c r="AC161" s="3">
        <v>0</v>
      </c>
      <c r="AD161" s="3">
        <v>0</v>
      </c>
      <c r="AE161" s="3">
        <v>0</v>
      </c>
      <c r="AF161" s="3">
        <v>0</v>
      </c>
      <c r="AG161" s="3">
        <v>0</v>
      </c>
      <c r="AH161" s="1" t="s">
        <v>159</v>
      </c>
      <c r="AI161" s="17">
        <v>4</v>
      </c>
      <c r="AJ161" s="1"/>
    </row>
    <row r="162" spans="1:36" x14ac:dyDescent="0.2">
      <c r="A162" s="1" t="s">
        <v>273</v>
      </c>
      <c r="B162" s="1" t="s">
        <v>432</v>
      </c>
      <c r="C162" s="1" t="s">
        <v>626</v>
      </c>
      <c r="D162" s="1" t="s">
        <v>774</v>
      </c>
      <c r="E162" s="3">
        <v>65.988888888888894</v>
      </c>
      <c r="F162" s="3">
        <v>5.9611111111111112</v>
      </c>
      <c r="G162" s="3">
        <v>0.53333333333333333</v>
      </c>
      <c r="H162" s="3">
        <v>0.73333333333333328</v>
      </c>
      <c r="I162" s="3">
        <v>1.6888888888888889</v>
      </c>
      <c r="J162" s="3">
        <v>0</v>
      </c>
      <c r="K162" s="3">
        <v>0</v>
      </c>
      <c r="L162" s="3">
        <v>3.9122222222222223</v>
      </c>
      <c r="M162" s="3">
        <v>5.437444444444445</v>
      </c>
      <c r="N162" s="3">
        <v>0</v>
      </c>
      <c r="O162" s="3">
        <f>SUM(Table2[[#This Row],[Qualified Social Work Staff Hours]:[Other Social Work Staff Hours]])/Table2[[#This Row],[MDS Census]]</f>
        <v>8.239939383734636E-2</v>
      </c>
      <c r="P162" s="3">
        <v>5.2830000000000013</v>
      </c>
      <c r="Q162" s="3">
        <v>4.5835555555555576</v>
      </c>
      <c r="R162" s="3">
        <f>SUM(Table2[[#This Row],[Qualified Activities Professional Hours]:[Other Activities Professional Hours]])/Table2[[#This Row],[MDS Census]]</f>
        <v>0.14951843744738175</v>
      </c>
      <c r="S162" s="3">
        <v>3.7670000000000008</v>
      </c>
      <c r="T162" s="3">
        <v>12.464222222222222</v>
      </c>
      <c r="U162" s="3">
        <v>0</v>
      </c>
      <c r="V162" s="3">
        <f>SUM(Table2[[#This Row],[Occupational Therapist Hours]:[OT Aide Hours]])/Table2[[#This Row],[MDS Census]]</f>
        <v>0.2459690183532581</v>
      </c>
      <c r="W162" s="3">
        <v>4.6812222222222228</v>
      </c>
      <c r="X162" s="3">
        <v>9.2941111111111088</v>
      </c>
      <c r="Y162" s="3">
        <v>0</v>
      </c>
      <c r="Z162" s="3">
        <f>SUM(Table2[[#This Row],[Physical Therapist (PT) Hours]:[PT Aide Hours]])/Table2[[#This Row],[MDS Census]]</f>
        <v>0.21178312847280684</v>
      </c>
      <c r="AA162" s="3">
        <v>0</v>
      </c>
      <c r="AB162" s="3">
        <v>0</v>
      </c>
      <c r="AC162" s="3">
        <v>0</v>
      </c>
      <c r="AD162" s="3">
        <v>0</v>
      </c>
      <c r="AE162" s="3">
        <v>0</v>
      </c>
      <c r="AF162" s="3">
        <v>0</v>
      </c>
      <c r="AG162" s="3">
        <v>0</v>
      </c>
      <c r="AH162" s="1" t="s">
        <v>160</v>
      </c>
      <c r="AI162" s="17">
        <v>4</v>
      </c>
      <c r="AJ162" s="1"/>
    </row>
    <row r="163" spans="1:36" x14ac:dyDescent="0.2">
      <c r="A163" s="1" t="s">
        <v>273</v>
      </c>
      <c r="B163" s="1" t="s">
        <v>433</v>
      </c>
      <c r="C163" s="1" t="s">
        <v>563</v>
      </c>
      <c r="D163" s="1" t="s">
        <v>694</v>
      </c>
      <c r="E163" s="3">
        <v>34.544444444444444</v>
      </c>
      <c r="F163" s="3">
        <v>5.5111111111111111</v>
      </c>
      <c r="G163" s="3">
        <v>0.1388888888888889</v>
      </c>
      <c r="H163" s="3">
        <v>0.33333333333333331</v>
      </c>
      <c r="I163" s="3">
        <v>2.2611111111111111</v>
      </c>
      <c r="J163" s="3">
        <v>0</v>
      </c>
      <c r="K163" s="3">
        <v>3.3333333333333333E-2</v>
      </c>
      <c r="L163" s="3">
        <v>1.3074444444444449</v>
      </c>
      <c r="M163" s="3">
        <v>5.5288888888888899</v>
      </c>
      <c r="N163" s="3">
        <v>0</v>
      </c>
      <c r="O163" s="3">
        <f>SUM(Table2[[#This Row],[Qualified Social Work Staff Hours]:[Other Social Work Staff Hours]])/Table2[[#This Row],[MDS Census]]</f>
        <v>0.16005146349308463</v>
      </c>
      <c r="P163" s="3">
        <v>8.8755555555555556</v>
      </c>
      <c r="Q163" s="3">
        <v>2.5777777777777779</v>
      </c>
      <c r="R163" s="3">
        <f>SUM(Table2[[#This Row],[Qualified Activities Professional Hours]:[Other Activities Professional Hours]])/Table2[[#This Row],[MDS Census]]</f>
        <v>0.33155355419749116</v>
      </c>
      <c r="S163" s="3">
        <v>3.2439999999999993</v>
      </c>
      <c r="T163" s="3">
        <v>4.3742222222222216</v>
      </c>
      <c r="U163" s="3">
        <v>0</v>
      </c>
      <c r="V163" s="3">
        <f>SUM(Table2[[#This Row],[Occupational Therapist Hours]:[OT Aide Hours]])/Table2[[#This Row],[MDS Census]]</f>
        <v>0.22053393374075261</v>
      </c>
      <c r="W163" s="3">
        <v>4.7247777777777777</v>
      </c>
      <c r="X163" s="3">
        <v>2.5777777777777779</v>
      </c>
      <c r="Y163" s="3">
        <v>0</v>
      </c>
      <c r="Z163" s="3">
        <f>SUM(Table2[[#This Row],[Physical Therapist (PT) Hours]:[PT Aide Hours]])/Table2[[#This Row],[MDS Census]]</f>
        <v>0.21139594724991959</v>
      </c>
      <c r="AA163" s="3">
        <v>0</v>
      </c>
      <c r="AB163" s="3">
        <v>0</v>
      </c>
      <c r="AC163" s="3">
        <v>0</v>
      </c>
      <c r="AD163" s="3">
        <v>0</v>
      </c>
      <c r="AE163" s="3">
        <v>0</v>
      </c>
      <c r="AF163" s="3">
        <v>0</v>
      </c>
      <c r="AG163" s="3">
        <v>0</v>
      </c>
      <c r="AH163" s="1" t="s">
        <v>161</v>
      </c>
      <c r="AI163" s="17">
        <v>4</v>
      </c>
      <c r="AJ163" s="1"/>
    </row>
    <row r="164" spans="1:36" x14ac:dyDescent="0.2">
      <c r="A164" s="1" t="s">
        <v>273</v>
      </c>
      <c r="B164" s="1" t="s">
        <v>434</v>
      </c>
      <c r="C164" s="1" t="s">
        <v>563</v>
      </c>
      <c r="D164" s="1" t="s">
        <v>694</v>
      </c>
      <c r="E164" s="3">
        <v>74.811111111111117</v>
      </c>
      <c r="F164" s="3">
        <v>5.5111111111111111</v>
      </c>
      <c r="G164" s="3">
        <v>0.3888888888888889</v>
      </c>
      <c r="H164" s="3">
        <v>0.34444444444444444</v>
      </c>
      <c r="I164" s="3">
        <v>1.1444444444444444</v>
      </c>
      <c r="J164" s="3">
        <v>0</v>
      </c>
      <c r="K164" s="3">
        <v>0</v>
      </c>
      <c r="L164" s="3">
        <v>1.3545555555555557</v>
      </c>
      <c r="M164" s="3">
        <v>4.9298888888888879</v>
      </c>
      <c r="N164" s="3">
        <v>0</v>
      </c>
      <c r="O164" s="3">
        <f>SUM(Table2[[#This Row],[Qualified Social Work Staff Hours]:[Other Social Work Staff Hours]])/Table2[[#This Row],[MDS Census]]</f>
        <v>6.5897816723600164E-2</v>
      </c>
      <c r="P164" s="3">
        <v>6.477000000000003</v>
      </c>
      <c r="Q164" s="3">
        <v>4.8905555555555562</v>
      </c>
      <c r="R164" s="3">
        <f>SUM(Table2[[#This Row],[Qualified Activities Professional Hours]:[Other Activities Professional Hours]])/Table2[[#This Row],[MDS Census]]</f>
        <v>0.15195009653943267</v>
      </c>
      <c r="S164" s="3">
        <v>10.233333333333329</v>
      </c>
      <c r="T164" s="3">
        <v>0.36944444444444446</v>
      </c>
      <c r="U164" s="3">
        <v>0</v>
      </c>
      <c r="V164" s="3">
        <f>SUM(Table2[[#This Row],[Occupational Therapist Hours]:[OT Aide Hours]])/Table2[[#This Row],[MDS Census]]</f>
        <v>0.14172731323332832</v>
      </c>
      <c r="W164" s="3">
        <v>5.0441111111111105</v>
      </c>
      <c r="X164" s="3">
        <v>5.371555555555557</v>
      </c>
      <c r="Y164" s="3">
        <v>0</v>
      </c>
      <c r="Z164" s="3">
        <f>SUM(Table2[[#This Row],[Physical Therapist (PT) Hours]:[PT Aide Hours]])/Table2[[#This Row],[MDS Census]]</f>
        <v>0.13922619931679786</v>
      </c>
      <c r="AA164" s="3">
        <v>0</v>
      </c>
      <c r="AB164" s="3">
        <v>0</v>
      </c>
      <c r="AC164" s="3">
        <v>0</v>
      </c>
      <c r="AD164" s="3">
        <v>0</v>
      </c>
      <c r="AE164" s="3">
        <v>0</v>
      </c>
      <c r="AF164" s="3">
        <v>1.7555555555555557E-2</v>
      </c>
      <c r="AG164" s="3">
        <v>0</v>
      </c>
      <c r="AH164" s="1" t="s">
        <v>162</v>
      </c>
      <c r="AI164" s="17">
        <v>4</v>
      </c>
      <c r="AJ164" s="1"/>
    </row>
    <row r="165" spans="1:36" x14ac:dyDescent="0.2">
      <c r="A165" s="1" t="s">
        <v>273</v>
      </c>
      <c r="B165" s="1" t="s">
        <v>435</v>
      </c>
      <c r="C165" s="1" t="s">
        <v>624</v>
      </c>
      <c r="D165" s="1" t="s">
        <v>773</v>
      </c>
      <c r="E165" s="3">
        <v>73.86666666666666</v>
      </c>
      <c r="F165" s="3">
        <v>5.6888888888888891</v>
      </c>
      <c r="G165" s="3">
        <v>1.3777777777777778</v>
      </c>
      <c r="H165" s="3">
        <v>0.97777777777777775</v>
      </c>
      <c r="I165" s="3">
        <v>2.6666666666666665</v>
      </c>
      <c r="J165" s="3">
        <v>0</v>
      </c>
      <c r="K165" s="3">
        <v>0</v>
      </c>
      <c r="L165" s="3">
        <v>9.4877777777777759</v>
      </c>
      <c r="M165" s="3">
        <v>5.1333333333333337</v>
      </c>
      <c r="N165" s="3">
        <v>0</v>
      </c>
      <c r="O165" s="3">
        <f>SUM(Table2[[#This Row],[Qualified Social Work Staff Hours]:[Other Social Work Staff Hours]])/Table2[[#This Row],[MDS Census]]</f>
        <v>6.9494584837545142E-2</v>
      </c>
      <c r="P165" s="3">
        <v>6.6929999999999987</v>
      </c>
      <c r="Q165" s="3">
        <v>1.0692222222222221</v>
      </c>
      <c r="R165" s="3">
        <f>SUM(Table2[[#This Row],[Qualified Activities Professional Hours]:[Other Activities Professional Hours]])/Table2[[#This Row],[MDS Census]]</f>
        <v>0.10508423586040913</v>
      </c>
      <c r="S165" s="3">
        <v>5.6303333333333327</v>
      </c>
      <c r="T165" s="3">
        <v>16.248888888888889</v>
      </c>
      <c r="U165" s="3">
        <v>0</v>
      </c>
      <c r="V165" s="3">
        <f>SUM(Table2[[#This Row],[Occupational Therapist Hours]:[OT Aide Hours]])/Table2[[#This Row],[MDS Census]]</f>
        <v>0.29619885679903735</v>
      </c>
      <c r="W165" s="3">
        <v>3.5233333333333317</v>
      </c>
      <c r="X165" s="3">
        <v>11.742999999999997</v>
      </c>
      <c r="Y165" s="3">
        <v>0</v>
      </c>
      <c r="Z165" s="3">
        <f>SUM(Table2[[#This Row],[Physical Therapist (PT) Hours]:[PT Aide Hours]])/Table2[[#This Row],[MDS Census]]</f>
        <v>0.20667418772563173</v>
      </c>
      <c r="AA165" s="3">
        <v>0</v>
      </c>
      <c r="AB165" s="3">
        <v>0</v>
      </c>
      <c r="AC165" s="3">
        <v>0</v>
      </c>
      <c r="AD165" s="3">
        <v>0</v>
      </c>
      <c r="AE165" s="3">
        <v>0</v>
      </c>
      <c r="AF165" s="3">
        <v>0</v>
      </c>
      <c r="AG165" s="3">
        <v>0</v>
      </c>
      <c r="AH165" s="1" t="s">
        <v>163</v>
      </c>
      <c r="AI165" s="17">
        <v>4</v>
      </c>
      <c r="AJ165" s="1"/>
    </row>
    <row r="166" spans="1:36" x14ac:dyDescent="0.2">
      <c r="A166" s="1" t="s">
        <v>273</v>
      </c>
      <c r="B166" s="1" t="s">
        <v>436</v>
      </c>
      <c r="C166" s="1" t="s">
        <v>546</v>
      </c>
      <c r="D166" s="1" t="s">
        <v>723</v>
      </c>
      <c r="E166" s="3">
        <v>87.166666666666671</v>
      </c>
      <c r="F166" s="3">
        <v>5.4222222222222225</v>
      </c>
      <c r="G166" s="3">
        <v>0</v>
      </c>
      <c r="H166" s="3">
        <v>0.88888888888888884</v>
      </c>
      <c r="I166" s="3">
        <v>1.8444444444444446</v>
      </c>
      <c r="J166" s="3">
        <v>0</v>
      </c>
      <c r="K166" s="3">
        <v>0</v>
      </c>
      <c r="L166" s="3">
        <v>9.9175555555555555</v>
      </c>
      <c r="M166" s="3">
        <v>4.6532222222222215</v>
      </c>
      <c r="N166" s="3">
        <v>0</v>
      </c>
      <c r="O166" s="3">
        <f>SUM(Table2[[#This Row],[Qualified Social Work Staff Hours]:[Other Social Work Staff Hours]])/Table2[[#This Row],[MDS Census]]</f>
        <v>5.3383046526449957E-2</v>
      </c>
      <c r="P166" s="3">
        <v>4.2840000000000016</v>
      </c>
      <c r="Q166" s="3">
        <v>7.96288888888889</v>
      </c>
      <c r="R166" s="3">
        <f>SUM(Table2[[#This Row],[Qualified Activities Professional Hours]:[Other Activities Professional Hours]])/Table2[[#This Row],[MDS Census]]</f>
        <v>0.14049968132568516</v>
      </c>
      <c r="S166" s="3">
        <v>5.1974444444444448</v>
      </c>
      <c r="T166" s="3">
        <v>8.9316666666666684</v>
      </c>
      <c r="U166" s="3">
        <v>0</v>
      </c>
      <c r="V166" s="3">
        <f>SUM(Table2[[#This Row],[Occupational Therapist Hours]:[OT Aide Hours]])/Table2[[#This Row],[MDS Census]]</f>
        <v>0.16209305289993628</v>
      </c>
      <c r="W166" s="3">
        <v>5.2951111111111082</v>
      </c>
      <c r="X166" s="3">
        <v>10.00644444444444</v>
      </c>
      <c r="Y166" s="3">
        <v>0</v>
      </c>
      <c r="Z166" s="3">
        <f>SUM(Table2[[#This Row],[Physical Therapist (PT) Hours]:[PT Aide Hours]])/Table2[[#This Row],[MDS Census]]</f>
        <v>0.17554365838113439</v>
      </c>
      <c r="AA166" s="3">
        <v>0</v>
      </c>
      <c r="AB166" s="3">
        <v>0</v>
      </c>
      <c r="AC166" s="3">
        <v>0</v>
      </c>
      <c r="AD166" s="3">
        <v>0</v>
      </c>
      <c r="AE166" s="3">
        <v>0</v>
      </c>
      <c r="AF166" s="3">
        <v>0</v>
      </c>
      <c r="AG166" s="3">
        <v>0</v>
      </c>
      <c r="AH166" s="1" t="s">
        <v>164</v>
      </c>
      <c r="AI166" s="17">
        <v>4</v>
      </c>
      <c r="AJ166" s="1"/>
    </row>
    <row r="167" spans="1:36" x14ac:dyDescent="0.2">
      <c r="A167" s="1" t="s">
        <v>273</v>
      </c>
      <c r="B167" s="1" t="s">
        <v>437</v>
      </c>
      <c r="C167" s="1" t="s">
        <v>663</v>
      </c>
      <c r="D167" s="1" t="s">
        <v>793</v>
      </c>
      <c r="E167" s="3">
        <v>56.31111111111111</v>
      </c>
      <c r="F167" s="3">
        <v>5.6</v>
      </c>
      <c r="G167" s="3">
        <v>0.66666666666666663</v>
      </c>
      <c r="H167" s="3">
        <v>0.51277777777777778</v>
      </c>
      <c r="I167" s="3">
        <v>0.6</v>
      </c>
      <c r="J167" s="3">
        <v>0</v>
      </c>
      <c r="K167" s="3">
        <v>0</v>
      </c>
      <c r="L167" s="3">
        <v>4.4833333333333325</v>
      </c>
      <c r="M167" s="3">
        <v>4.7775555555555549</v>
      </c>
      <c r="N167" s="3">
        <v>0</v>
      </c>
      <c r="O167" s="3">
        <f>SUM(Table2[[#This Row],[Qualified Social Work Staff Hours]:[Other Social Work Staff Hours]])/Table2[[#This Row],[MDS Census]]</f>
        <v>8.4842146803472754E-2</v>
      </c>
      <c r="P167" s="3">
        <v>5.7777777777777777</v>
      </c>
      <c r="Q167" s="3">
        <v>4.1399999999999988</v>
      </c>
      <c r="R167" s="3">
        <f>SUM(Table2[[#This Row],[Qualified Activities Professional Hours]:[Other Activities Professional Hours]])/Table2[[#This Row],[MDS Census]]</f>
        <v>0.17612470402525648</v>
      </c>
      <c r="S167" s="3">
        <v>3.6566666666666663</v>
      </c>
      <c r="T167" s="3">
        <v>8.9520000000000017</v>
      </c>
      <c r="U167" s="3">
        <v>0</v>
      </c>
      <c r="V167" s="3">
        <f>SUM(Table2[[#This Row],[Occupational Therapist Hours]:[OT Aide Hours]])/Table2[[#This Row],[MDS Census]]</f>
        <v>0.22391081294396215</v>
      </c>
      <c r="W167" s="3">
        <v>2.2128888888888887</v>
      </c>
      <c r="X167" s="3">
        <v>4.1057777777777771</v>
      </c>
      <c r="Y167" s="3">
        <v>0</v>
      </c>
      <c r="Z167" s="3">
        <f>SUM(Table2[[#This Row],[Physical Therapist (PT) Hours]:[PT Aide Hours]])/Table2[[#This Row],[MDS Census]]</f>
        <v>0.1122099447513812</v>
      </c>
      <c r="AA167" s="3">
        <v>0</v>
      </c>
      <c r="AB167" s="3">
        <v>0</v>
      </c>
      <c r="AC167" s="3">
        <v>0</v>
      </c>
      <c r="AD167" s="3">
        <v>0</v>
      </c>
      <c r="AE167" s="3">
        <v>0</v>
      </c>
      <c r="AF167" s="3">
        <v>0</v>
      </c>
      <c r="AG167" s="3">
        <v>0</v>
      </c>
      <c r="AH167" s="1" t="s">
        <v>165</v>
      </c>
      <c r="AI167" s="17">
        <v>4</v>
      </c>
      <c r="AJ167" s="1"/>
    </row>
    <row r="168" spans="1:36" x14ac:dyDescent="0.2">
      <c r="A168" s="1" t="s">
        <v>273</v>
      </c>
      <c r="B168" s="1" t="s">
        <v>438</v>
      </c>
      <c r="C168" s="1" t="s">
        <v>574</v>
      </c>
      <c r="D168" s="1" t="s">
        <v>735</v>
      </c>
      <c r="E168" s="3">
        <v>39.244444444444447</v>
      </c>
      <c r="F168" s="3">
        <v>5.6888888888888891</v>
      </c>
      <c r="G168" s="3">
        <v>0.27777777777777779</v>
      </c>
      <c r="H168" s="3">
        <v>0.18333333333333332</v>
      </c>
      <c r="I168" s="3">
        <v>0.5444444444444444</v>
      </c>
      <c r="J168" s="3">
        <v>0</v>
      </c>
      <c r="K168" s="3">
        <v>0</v>
      </c>
      <c r="L168" s="3">
        <v>4.2025555555555556</v>
      </c>
      <c r="M168" s="3">
        <v>5.1296666666666679</v>
      </c>
      <c r="N168" s="3">
        <v>0</v>
      </c>
      <c r="O168" s="3">
        <f>SUM(Table2[[#This Row],[Qualified Social Work Staff Hours]:[Other Social Work Staff Hours]])/Table2[[#This Row],[MDS Census]]</f>
        <v>0.13071064552661385</v>
      </c>
      <c r="P168" s="3">
        <v>5.7046666666666663</v>
      </c>
      <c r="Q168" s="3">
        <v>1.8198888888888889</v>
      </c>
      <c r="R168" s="3">
        <f>SUM(Table2[[#This Row],[Qualified Activities Professional Hours]:[Other Activities Professional Hours]])/Table2[[#This Row],[MDS Census]]</f>
        <v>0.19173556058890143</v>
      </c>
      <c r="S168" s="3">
        <v>7.1324444444444426</v>
      </c>
      <c r="T168" s="3">
        <v>0</v>
      </c>
      <c r="U168" s="3">
        <v>0</v>
      </c>
      <c r="V168" s="3">
        <f>SUM(Table2[[#This Row],[Occupational Therapist Hours]:[OT Aide Hours]])/Table2[[#This Row],[MDS Census]]</f>
        <v>0.18174405436013585</v>
      </c>
      <c r="W168" s="3">
        <v>3.9306666666666668</v>
      </c>
      <c r="X168" s="3">
        <v>3.3633333333333337</v>
      </c>
      <c r="Y168" s="3">
        <v>0</v>
      </c>
      <c r="Z168" s="3">
        <f>SUM(Table2[[#This Row],[Physical Therapist (PT) Hours]:[PT Aide Hours]])/Table2[[#This Row],[MDS Census]]</f>
        <v>0.18586070215175537</v>
      </c>
      <c r="AA168" s="3">
        <v>0</v>
      </c>
      <c r="AB168" s="3">
        <v>0</v>
      </c>
      <c r="AC168" s="3">
        <v>0</v>
      </c>
      <c r="AD168" s="3">
        <v>0</v>
      </c>
      <c r="AE168" s="3">
        <v>0</v>
      </c>
      <c r="AF168" s="3">
        <v>0</v>
      </c>
      <c r="AG168" s="3">
        <v>0</v>
      </c>
      <c r="AH168" s="1" t="s">
        <v>166</v>
      </c>
      <c r="AI168" s="17">
        <v>4</v>
      </c>
      <c r="AJ168" s="1"/>
    </row>
    <row r="169" spans="1:36" x14ac:dyDescent="0.2">
      <c r="A169" s="1" t="s">
        <v>273</v>
      </c>
      <c r="B169" s="1" t="s">
        <v>439</v>
      </c>
      <c r="C169" s="1" t="s">
        <v>575</v>
      </c>
      <c r="D169" s="1" t="s">
        <v>794</v>
      </c>
      <c r="E169" s="3">
        <v>74.422222222222217</v>
      </c>
      <c r="F169" s="3">
        <v>5.6888888888888891</v>
      </c>
      <c r="G169" s="3">
        <v>0</v>
      </c>
      <c r="H169" s="3">
        <v>1.0444444444444445</v>
      </c>
      <c r="I169" s="3">
        <v>1.1555555555555554</v>
      </c>
      <c r="J169" s="3">
        <v>0</v>
      </c>
      <c r="K169" s="3">
        <v>0</v>
      </c>
      <c r="L169" s="3">
        <v>4.113888888888888</v>
      </c>
      <c r="M169" s="3">
        <v>5.1447777777777768</v>
      </c>
      <c r="N169" s="3">
        <v>0</v>
      </c>
      <c r="O169" s="3">
        <f>SUM(Table2[[#This Row],[Qualified Social Work Staff Hours]:[Other Social Work Staff Hours]])/Table2[[#This Row],[MDS Census]]</f>
        <v>6.9129590922663478E-2</v>
      </c>
      <c r="P169" s="3">
        <v>5.6086666666666654</v>
      </c>
      <c r="Q169" s="3">
        <v>5.8717777777777771</v>
      </c>
      <c r="R169" s="3">
        <f>SUM(Table2[[#This Row],[Qualified Activities Professional Hours]:[Other Activities Professional Hours]])/Table2[[#This Row],[MDS Census]]</f>
        <v>0.15426097342490294</v>
      </c>
      <c r="S169" s="3">
        <v>1.9987777777777775</v>
      </c>
      <c r="T169" s="3">
        <v>10.61766666666667</v>
      </c>
      <c r="U169" s="3">
        <v>0</v>
      </c>
      <c r="V169" s="3">
        <f>SUM(Table2[[#This Row],[Occupational Therapist Hours]:[OT Aide Hours]])/Table2[[#This Row],[MDS Census]]</f>
        <v>0.16952523141236195</v>
      </c>
      <c r="W169" s="3">
        <v>2.9128888888888884</v>
      </c>
      <c r="X169" s="3">
        <v>9.0933333333333319</v>
      </c>
      <c r="Y169" s="3">
        <v>0</v>
      </c>
      <c r="Z169" s="3">
        <f>SUM(Table2[[#This Row],[Physical Therapist (PT) Hours]:[PT Aide Hours]])/Table2[[#This Row],[MDS Census]]</f>
        <v>0.16132576888623468</v>
      </c>
      <c r="AA169" s="3">
        <v>0</v>
      </c>
      <c r="AB169" s="3">
        <v>0</v>
      </c>
      <c r="AC169" s="3">
        <v>0</v>
      </c>
      <c r="AD169" s="3">
        <v>0</v>
      </c>
      <c r="AE169" s="3">
        <v>0</v>
      </c>
      <c r="AF169" s="3">
        <v>0</v>
      </c>
      <c r="AG169" s="3">
        <v>0</v>
      </c>
      <c r="AH169" s="1" t="s">
        <v>167</v>
      </c>
      <c r="AI169" s="17">
        <v>4</v>
      </c>
      <c r="AJ169" s="1"/>
    </row>
    <row r="170" spans="1:36" x14ac:dyDescent="0.2">
      <c r="A170" s="1" t="s">
        <v>273</v>
      </c>
      <c r="B170" s="1" t="s">
        <v>440</v>
      </c>
      <c r="C170" s="1" t="s">
        <v>551</v>
      </c>
      <c r="D170" s="1" t="s">
        <v>758</v>
      </c>
      <c r="E170" s="3">
        <v>50.144444444444446</v>
      </c>
      <c r="F170" s="3">
        <v>5.6</v>
      </c>
      <c r="G170" s="3">
        <v>0.1</v>
      </c>
      <c r="H170" s="3">
        <v>0</v>
      </c>
      <c r="I170" s="3">
        <v>0</v>
      </c>
      <c r="J170" s="3">
        <v>0</v>
      </c>
      <c r="K170" s="3">
        <v>2.6666666666666665</v>
      </c>
      <c r="L170" s="3">
        <v>1.7992222222222221</v>
      </c>
      <c r="M170" s="3">
        <v>4.8552222222222206</v>
      </c>
      <c r="N170" s="3">
        <v>0</v>
      </c>
      <c r="O170" s="3">
        <f>SUM(Table2[[#This Row],[Qualified Social Work Staff Hours]:[Other Social Work Staff Hours]])/Table2[[#This Row],[MDS Census]]</f>
        <v>9.6824728561932166E-2</v>
      </c>
      <c r="P170" s="3">
        <v>2.1580000000000004</v>
      </c>
      <c r="Q170" s="3">
        <v>0.58366666666666667</v>
      </c>
      <c r="R170" s="3">
        <f>SUM(Table2[[#This Row],[Qualified Activities Professional Hours]:[Other Activities Professional Hours]])/Table2[[#This Row],[MDS Census]]</f>
        <v>5.4675382229115894E-2</v>
      </c>
      <c r="S170" s="3">
        <v>1.7597777777777777</v>
      </c>
      <c r="T170" s="3">
        <v>1.9555555555555555</v>
      </c>
      <c r="U170" s="3">
        <v>0</v>
      </c>
      <c r="V170" s="3">
        <f>SUM(Table2[[#This Row],[Occupational Therapist Hours]:[OT Aide Hours]])/Table2[[#This Row],[MDS Census]]</f>
        <v>7.4092621316197649E-2</v>
      </c>
      <c r="W170" s="3">
        <v>1.5993333333333337</v>
      </c>
      <c r="X170" s="3">
        <v>1.8907777777777777</v>
      </c>
      <c r="Y170" s="3">
        <v>0</v>
      </c>
      <c r="Z170" s="3">
        <f>SUM(Table2[[#This Row],[Physical Therapist (PT) Hours]:[PT Aide Hours]])/Table2[[#This Row],[MDS Census]]</f>
        <v>6.9601152226900068E-2</v>
      </c>
      <c r="AA170" s="3">
        <v>0</v>
      </c>
      <c r="AB170" s="3">
        <v>0</v>
      </c>
      <c r="AC170" s="3">
        <v>0</v>
      </c>
      <c r="AD170" s="3">
        <v>48.26455555555556</v>
      </c>
      <c r="AE170" s="3">
        <v>0</v>
      </c>
      <c r="AF170" s="3">
        <v>0</v>
      </c>
      <c r="AG170" s="3">
        <v>0</v>
      </c>
      <c r="AH170" s="1" t="s">
        <v>168</v>
      </c>
      <c r="AI170" s="17">
        <v>4</v>
      </c>
      <c r="AJ170" s="1"/>
    </row>
    <row r="171" spans="1:36" x14ac:dyDescent="0.2">
      <c r="A171" s="1" t="s">
        <v>273</v>
      </c>
      <c r="B171" s="1" t="s">
        <v>441</v>
      </c>
      <c r="C171" s="1" t="s">
        <v>664</v>
      </c>
      <c r="D171" s="1" t="s">
        <v>752</v>
      </c>
      <c r="E171" s="3">
        <v>48.455555555555556</v>
      </c>
      <c r="F171" s="3">
        <v>5.6</v>
      </c>
      <c r="G171" s="3">
        <v>0.26666666666666666</v>
      </c>
      <c r="H171" s="3">
        <v>6.6666666666666666E-2</v>
      </c>
      <c r="I171" s="3">
        <v>6.7305555555555552</v>
      </c>
      <c r="J171" s="3">
        <v>0</v>
      </c>
      <c r="K171" s="3">
        <v>5.5111111111111111</v>
      </c>
      <c r="L171" s="3">
        <v>5.6858888888888881</v>
      </c>
      <c r="M171" s="3">
        <v>5.25</v>
      </c>
      <c r="N171" s="3">
        <v>0.7055555555555556</v>
      </c>
      <c r="O171" s="3">
        <f>SUM(Table2[[#This Row],[Qualified Social Work Staff Hours]:[Other Social Work Staff Hours]])/Table2[[#This Row],[MDS Census]]</f>
        <v>0.12290759000229305</v>
      </c>
      <c r="P171" s="3">
        <v>4.697222222222222</v>
      </c>
      <c r="Q171" s="3">
        <v>0</v>
      </c>
      <c r="R171" s="3">
        <f>SUM(Table2[[#This Row],[Qualified Activities Professional Hours]:[Other Activities Professional Hours]])/Table2[[#This Row],[MDS Census]]</f>
        <v>9.6938775510204078E-2</v>
      </c>
      <c r="S171" s="3">
        <v>0.87000000000000011</v>
      </c>
      <c r="T171" s="3">
        <v>9.0978888888888871</v>
      </c>
      <c r="U171" s="3">
        <v>0</v>
      </c>
      <c r="V171" s="3">
        <f>SUM(Table2[[#This Row],[Occupational Therapist Hours]:[OT Aide Hours]])/Table2[[#This Row],[MDS Census]]</f>
        <v>0.20571199266223339</v>
      </c>
      <c r="W171" s="3">
        <v>0.9114444444444445</v>
      </c>
      <c r="X171" s="3">
        <v>8.0328888888888894</v>
      </c>
      <c r="Y171" s="3">
        <v>1.9854444444444443</v>
      </c>
      <c r="Z171" s="3">
        <f>SUM(Table2[[#This Row],[Physical Therapist (PT) Hours]:[PT Aide Hours]])/Table2[[#This Row],[MDS Census]]</f>
        <v>0.22556294427883516</v>
      </c>
      <c r="AA171" s="3">
        <v>0</v>
      </c>
      <c r="AB171" s="3">
        <v>0</v>
      </c>
      <c r="AC171" s="3">
        <v>0</v>
      </c>
      <c r="AD171" s="3">
        <v>0</v>
      </c>
      <c r="AE171" s="3">
        <v>0</v>
      </c>
      <c r="AF171" s="3">
        <v>0</v>
      </c>
      <c r="AG171" s="3">
        <v>0.62222222222222223</v>
      </c>
      <c r="AH171" s="1" t="s">
        <v>169</v>
      </c>
      <c r="AI171" s="17">
        <v>4</v>
      </c>
      <c r="AJ171" s="1"/>
    </row>
    <row r="172" spans="1:36" x14ac:dyDescent="0.2">
      <c r="A172" s="1" t="s">
        <v>273</v>
      </c>
      <c r="B172" s="1" t="s">
        <v>442</v>
      </c>
      <c r="C172" s="1" t="s">
        <v>665</v>
      </c>
      <c r="D172" s="1" t="s">
        <v>795</v>
      </c>
      <c r="E172" s="3">
        <v>44.588888888888889</v>
      </c>
      <c r="F172" s="3">
        <v>26.646888888888881</v>
      </c>
      <c r="G172" s="3">
        <v>0.31666666666666665</v>
      </c>
      <c r="H172" s="3">
        <v>0.15555555555555556</v>
      </c>
      <c r="I172" s="3">
        <v>1.0666666666666667</v>
      </c>
      <c r="J172" s="3">
        <v>0</v>
      </c>
      <c r="K172" s="3">
        <v>0</v>
      </c>
      <c r="L172" s="3">
        <v>4.4674444444444443</v>
      </c>
      <c r="M172" s="3">
        <v>4.1547777777777766</v>
      </c>
      <c r="N172" s="3">
        <v>0</v>
      </c>
      <c r="O172" s="3">
        <f>SUM(Table2[[#This Row],[Qualified Social Work Staff Hours]:[Other Social Work Staff Hours]])/Table2[[#This Row],[MDS Census]]</f>
        <v>9.3179666085223004E-2</v>
      </c>
      <c r="P172" s="3">
        <v>4.6897777777777767</v>
      </c>
      <c r="Q172" s="3">
        <v>4.8184444444444434</v>
      </c>
      <c r="R172" s="3">
        <f>SUM(Table2[[#This Row],[Qualified Activities Professional Hours]:[Other Activities Professional Hours]])/Table2[[#This Row],[MDS Census]]</f>
        <v>0.21324196361824066</v>
      </c>
      <c r="S172" s="3">
        <v>5.2002222222222221</v>
      </c>
      <c r="T172" s="3">
        <v>7.5983333333333363</v>
      </c>
      <c r="U172" s="3">
        <v>0</v>
      </c>
      <c r="V172" s="3">
        <f>SUM(Table2[[#This Row],[Occupational Therapist Hours]:[OT Aide Hours]])/Table2[[#This Row],[MDS Census]]</f>
        <v>0.28703463742835794</v>
      </c>
      <c r="W172" s="3">
        <v>1.577333333333333</v>
      </c>
      <c r="X172" s="3">
        <v>5.2561111111111121</v>
      </c>
      <c r="Y172" s="3">
        <v>0</v>
      </c>
      <c r="Z172" s="3">
        <f>SUM(Table2[[#This Row],[Physical Therapist (PT) Hours]:[PT Aide Hours]])/Table2[[#This Row],[MDS Census]]</f>
        <v>0.15325442312484427</v>
      </c>
      <c r="AA172" s="3">
        <v>0</v>
      </c>
      <c r="AB172" s="3">
        <v>0</v>
      </c>
      <c r="AC172" s="3">
        <v>0</v>
      </c>
      <c r="AD172" s="3">
        <v>0</v>
      </c>
      <c r="AE172" s="3">
        <v>0</v>
      </c>
      <c r="AF172" s="3">
        <v>0</v>
      </c>
      <c r="AG172" s="3">
        <v>0</v>
      </c>
      <c r="AH172" s="1" t="s">
        <v>170</v>
      </c>
      <c r="AI172" s="17">
        <v>4</v>
      </c>
      <c r="AJ172" s="1"/>
    </row>
    <row r="173" spans="1:36" x14ac:dyDescent="0.2">
      <c r="A173" s="1" t="s">
        <v>273</v>
      </c>
      <c r="B173" s="1" t="s">
        <v>443</v>
      </c>
      <c r="C173" s="1" t="s">
        <v>666</v>
      </c>
      <c r="D173" s="1" t="s">
        <v>744</v>
      </c>
      <c r="E173" s="3">
        <v>85.955555555555549</v>
      </c>
      <c r="F173" s="3">
        <v>0.62222222222222223</v>
      </c>
      <c r="G173" s="3">
        <v>0</v>
      </c>
      <c r="H173" s="3">
        <v>0</v>
      </c>
      <c r="I173" s="3">
        <v>3.1333333333333333</v>
      </c>
      <c r="J173" s="3">
        <v>0</v>
      </c>
      <c r="K173" s="3">
        <v>0</v>
      </c>
      <c r="L173" s="3">
        <v>5.1055555555555552</v>
      </c>
      <c r="M173" s="3">
        <v>0</v>
      </c>
      <c r="N173" s="3">
        <v>0</v>
      </c>
      <c r="O173" s="3">
        <f>SUM(Table2[[#This Row],[Qualified Social Work Staff Hours]:[Other Social Work Staff Hours]])/Table2[[#This Row],[MDS Census]]</f>
        <v>0</v>
      </c>
      <c r="P173" s="3">
        <v>5.2416666666666663</v>
      </c>
      <c r="Q173" s="3">
        <v>8.3599999999999977</v>
      </c>
      <c r="R173" s="3">
        <f>SUM(Table2[[#This Row],[Qualified Activities Professional Hours]:[Other Activities Professional Hours]])/Table2[[#This Row],[MDS Census]]</f>
        <v>0.15824069286452944</v>
      </c>
      <c r="S173" s="3">
        <v>5.5861111111111112</v>
      </c>
      <c r="T173" s="3">
        <v>0</v>
      </c>
      <c r="U173" s="3">
        <v>0</v>
      </c>
      <c r="V173" s="3">
        <f>SUM(Table2[[#This Row],[Occupational Therapist Hours]:[OT Aide Hours]])/Table2[[#This Row],[MDS Census]]</f>
        <v>6.4988366080661844E-2</v>
      </c>
      <c r="W173" s="3">
        <v>4.7111111111111112</v>
      </c>
      <c r="X173" s="3">
        <v>7.7</v>
      </c>
      <c r="Y173" s="3">
        <v>0</v>
      </c>
      <c r="Z173" s="3">
        <f>SUM(Table2[[#This Row],[Physical Therapist (PT) Hours]:[PT Aide Hours]])/Table2[[#This Row],[MDS Census]]</f>
        <v>0.14438986556359878</v>
      </c>
      <c r="AA173" s="3">
        <v>0</v>
      </c>
      <c r="AB173" s="3">
        <v>0</v>
      </c>
      <c r="AC173" s="3">
        <v>0</v>
      </c>
      <c r="AD173" s="3">
        <v>0</v>
      </c>
      <c r="AE173" s="3">
        <v>0</v>
      </c>
      <c r="AF173" s="3">
        <v>5.4588888888888905</v>
      </c>
      <c r="AG173" s="3">
        <v>0</v>
      </c>
      <c r="AH173" s="1" t="s">
        <v>171</v>
      </c>
      <c r="AI173" s="17">
        <v>4</v>
      </c>
      <c r="AJ173" s="1"/>
    </row>
    <row r="174" spans="1:36" x14ac:dyDescent="0.2">
      <c r="A174" s="1" t="s">
        <v>273</v>
      </c>
      <c r="B174" s="1" t="s">
        <v>444</v>
      </c>
      <c r="C174" s="1" t="s">
        <v>559</v>
      </c>
      <c r="D174" s="1" t="s">
        <v>796</v>
      </c>
      <c r="E174" s="3">
        <v>36.299999999999997</v>
      </c>
      <c r="F174" s="3">
        <v>5.2444444444444445</v>
      </c>
      <c r="G174" s="3">
        <v>0.10833333333333334</v>
      </c>
      <c r="H174" s="3">
        <v>0</v>
      </c>
      <c r="I174" s="3">
        <v>0.8</v>
      </c>
      <c r="J174" s="3">
        <v>0</v>
      </c>
      <c r="K174" s="3">
        <v>0</v>
      </c>
      <c r="L174" s="3">
        <v>1.1666666666666667</v>
      </c>
      <c r="M174" s="3">
        <v>0</v>
      </c>
      <c r="N174" s="3">
        <v>5.6888888888888891</v>
      </c>
      <c r="O174" s="3">
        <f>SUM(Table2[[#This Row],[Qualified Social Work Staff Hours]:[Other Social Work Staff Hours]])/Table2[[#This Row],[MDS Census]]</f>
        <v>0.15671870217324765</v>
      </c>
      <c r="P174" s="3">
        <v>0</v>
      </c>
      <c r="Q174" s="3">
        <v>19.502777777777776</v>
      </c>
      <c r="R174" s="3">
        <f>SUM(Table2[[#This Row],[Qualified Activities Professional Hours]:[Other Activities Professional Hours]])/Table2[[#This Row],[MDS Census]]</f>
        <v>0.53726660544842364</v>
      </c>
      <c r="S174" s="3">
        <v>0.43611111111111112</v>
      </c>
      <c r="T174" s="3">
        <v>3.6388888888888888</v>
      </c>
      <c r="U174" s="3">
        <v>0</v>
      </c>
      <c r="V174" s="3">
        <f>SUM(Table2[[#This Row],[Occupational Therapist Hours]:[OT Aide Hours]])/Table2[[#This Row],[MDS Census]]</f>
        <v>0.11225895316804409</v>
      </c>
      <c r="W174" s="3">
        <v>0.38333333333333336</v>
      </c>
      <c r="X174" s="3">
        <v>3.9972222222222222</v>
      </c>
      <c r="Y174" s="3">
        <v>0</v>
      </c>
      <c r="Z174" s="3">
        <f>SUM(Table2[[#This Row],[Physical Therapist (PT) Hours]:[PT Aide Hours]])/Table2[[#This Row],[MDS Census]]</f>
        <v>0.12067646158555251</v>
      </c>
      <c r="AA174" s="3">
        <v>0</v>
      </c>
      <c r="AB174" s="3">
        <v>0</v>
      </c>
      <c r="AC174" s="3">
        <v>0</v>
      </c>
      <c r="AD174" s="3">
        <v>0</v>
      </c>
      <c r="AE174" s="3">
        <v>0</v>
      </c>
      <c r="AF174" s="3">
        <v>0</v>
      </c>
      <c r="AG174" s="3">
        <v>0</v>
      </c>
      <c r="AH174" s="1" t="s">
        <v>172</v>
      </c>
      <c r="AI174" s="17">
        <v>4</v>
      </c>
      <c r="AJ174" s="1"/>
    </row>
    <row r="175" spans="1:36" x14ac:dyDescent="0.2">
      <c r="A175" s="1" t="s">
        <v>273</v>
      </c>
      <c r="B175" s="1" t="s">
        <v>445</v>
      </c>
      <c r="C175" s="1" t="s">
        <v>667</v>
      </c>
      <c r="D175" s="1" t="s">
        <v>747</v>
      </c>
      <c r="E175" s="3">
        <v>67.811111111111117</v>
      </c>
      <c r="F175" s="3">
        <v>4.7111111111111112</v>
      </c>
      <c r="G175" s="3">
        <v>0.19722222222222222</v>
      </c>
      <c r="H175" s="3">
        <v>0.28888888888888886</v>
      </c>
      <c r="I175" s="3">
        <v>1.0833333333333333</v>
      </c>
      <c r="J175" s="3">
        <v>0</v>
      </c>
      <c r="K175" s="3">
        <v>0</v>
      </c>
      <c r="L175" s="3">
        <v>4.639777777777776</v>
      </c>
      <c r="M175" s="3">
        <v>5.0132222222222218</v>
      </c>
      <c r="N175" s="3">
        <v>7.7777777777777779E-2</v>
      </c>
      <c r="O175" s="3">
        <f>SUM(Table2[[#This Row],[Qualified Social Work Staff Hours]:[Other Social Work Staff Hours]])/Table2[[#This Row],[MDS Census]]</f>
        <v>7.5076192036703238E-2</v>
      </c>
      <c r="P175" s="3">
        <v>6.2962222222222204</v>
      </c>
      <c r="Q175" s="3">
        <v>5.2874444444444455</v>
      </c>
      <c r="R175" s="3">
        <f>SUM(Table2[[#This Row],[Qualified Activities Professional Hours]:[Other Activities Professional Hours]])/Table2[[#This Row],[MDS Census]]</f>
        <v>0.17082254628871044</v>
      </c>
      <c r="S175" s="3">
        <v>5.0537777777777793</v>
      </c>
      <c r="T175" s="3">
        <v>4.9768888888888894</v>
      </c>
      <c r="U175" s="3">
        <v>0</v>
      </c>
      <c r="V175" s="3">
        <f>SUM(Table2[[#This Row],[Occupational Therapist Hours]:[OT Aide Hours]])/Table2[[#This Row],[MDS Census]]</f>
        <v>0.14792069474029168</v>
      </c>
      <c r="W175" s="3">
        <v>4.3328888888888892</v>
      </c>
      <c r="X175" s="3">
        <v>8.4068888888888882</v>
      </c>
      <c r="Y175" s="3">
        <v>0</v>
      </c>
      <c r="Z175" s="3">
        <f>SUM(Table2[[#This Row],[Physical Therapist (PT) Hours]:[PT Aide Hours]])/Table2[[#This Row],[MDS Census]]</f>
        <v>0.18787153858757988</v>
      </c>
      <c r="AA175" s="3">
        <v>0</v>
      </c>
      <c r="AB175" s="3">
        <v>0</v>
      </c>
      <c r="AC175" s="3">
        <v>0</v>
      </c>
      <c r="AD175" s="3">
        <v>0</v>
      </c>
      <c r="AE175" s="3">
        <v>0</v>
      </c>
      <c r="AF175" s="3">
        <v>0</v>
      </c>
      <c r="AG175" s="3">
        <v>0</v>
      </c>
      <c r="AH175" s="1" t="s">
        <v>173</v>
      </c>
      <c r="AI175" s="17">
        <v>4</v>
      </c>
      <c r="AJ175" s="1"/>
    </row>
    <row r="176" spans="1:36" x14ac:dyDescent="0.2">
      <c r="A176" s="1" t="s">
        <v>273</v>
      </c>
      <c r="B176" s="1" t="s">
        <v>446</v>
      </c>
      <c r="C176" s="1" t="s">
        <v>632</v>
      </c>
      <c r="D176" s="1" t="s">
        <v>778</v>
      </c>
      <c r="E176" s="3">
        <v>15.977777777777778</v>
      </c>
      <c r="F176" s="3">
        <v>2.8444444444444446</v>
      </c>
      <c r="G176" s="3">
        <v>0</v>
      </c>
      <c r="H176" s="3">
        <v>0.98933333333333306</v>
      </c>
      <c r="I176" s="3">
        <v>0</v>
      </c>
      <c r="J176" s="3">
        <v>0</v>
      </c>
      <c r="K176" s="3">
        <v>0</v>
      </c>
      <c r="L176" s="3">
        <v>1.7258888888888897</v>
      </c>
      <c r="M176" s="3">
        <v>4.0888888888888886</v>
      </c>
      <c r="N176" s="3">
        <v>0</v>
      </c>
      <c r="O176" s="3">
        <f>SUM(Table2[[#This Row],[Qualified Social Work Staff Hours]:[Other Social Work Staff Hours]])/Table2[[#This Row],[MDS Census]]</f>
        <v>0.2559109874826147</v>
      </c>
      <c r="P176" s="3">
        <v>2.3307777777777781</v>
      </c>
      <c r="Q176" s="3">
        <v>0</v>
      </c>
      <c r="R176" s="3">
        <f>SUM(Table2[[#This Row],[Qualified Activities Professional Hours]:[Other Activities Professional Hours]])/Table2[[#This Row],[MDS Census]]</f>
        <v>0.14587621696801115</v>
      </c>
      <c r="S176" s="3">
        <v>13.149999999999995</v>
      </c>
      <c r="T176" s="3">
        <v>0</v>
      </c>
      <c r="U176" s="3">
        <v>0</v>
      </c>
      <c r="V176" s="3">
        <f>SUM(Table2[[#This Row],[Occupational Therapist Hours]:[OT Aide Hours]])/Table2[[#This Row],[MDS Census]]</f>
        <v>0.82301808066759352</v>
      </c>
      <c r="W176" s="3">
        <v>11.791777777777785</v>
      </c>
      <c r="X176" s="3">
        <v>1.3014444444444444</v>
      </c>
      <c r="Y176" s="3">
        <v>0</v>
      </c>
      <c r="Z176" s="3">
        <f>SUM(Table2[[#This Row],[Physical Therapist (PT) Hours]:[PT Aide Hours]])/Table2[[#This Row],[MDS Census]]</f>
        <v>0.81946453407510478</v>
      </c>
      <c r="AA176" s="3">
        <v>0</v>
      </c>
      <c r="AB176" s="3">
        <v>0</v>
      </c>
      <c r="AC176" s="3">
        <v>0</v>
      </c>
      <c r="AD176" s="3">
        <v>0</v>
      </c>
      <c r="AE176" s="3">
        <v>0</v>
      </c>
      <c r="AF176" s="3">
        <v>0</v>
      </c>
      <c r="AG176" s="3">
        <v>0</v>
      </c>
      <c r="AH176" s="1" t="s">
        <v>174</v>
      </c>
      <c r="AI176" s="17">
        <v>4</v>
      </c>
      <c r="AJ176" s="1"/>
    </row>
    <row r="177" spans="1:36" x14ac:dyDescent="0.2">
      <c r="A177" s="1" t="s">
        <v>273</v>
      </c>
      <c r="B177" s="1" t="s">
        <v>447</v>
      </c>
      <c r="C177" s="1" t="s">
        <v>668</v>
      </c>
      <c r="D177" s="1" t="s">
        <v>714</v>
      </c>
      <c r="E177" s="3">
        <v>54.277777777777779</v>
      </c>
      <c r="F177" s="3">
        <v>5.6</v>
      </c>
      <c r="G177" s="3">
        <v>0</v>
      </c>
      <c r="H177" s="3">
        <v>0.18333333333333332</v>
      </c>
      <c r="I177" s="3">
        <v>0</v>
      </c>
      <c r="J177" s="3">
        <v>0</v>
      </c>
      <c r="K177" s="3">
        <v>0</v>
      </c>
      <c r="L177" s="3">
        <v>5.3166666666666664</v>
      </c>
      <c r="M177" s="3">
        <v>5.1138888888888889</v>
      </c>
      <c r="N177" s="3">
        <v>0</v>
      </c>
      <c r="O177" s="3">
        <f>SUM(Table2[[#This Row],[Qualified Social Work Staff Hours]:[Other Social Work Staff Hours]])/Table2[[#This Row],[MDS Census]]</f>
        <v>9.4216990788126925E-2</v>
      </c>
      <c r="P177" s="3">
        <v>6.2638888888888893</v>
      </c>
      <c r="Q177" s="3">
        <v>4.8527777777777779</v>
      </c>
      <c r="R177" s="3">
        <f>SUM(Table2[[#This Row],[Qualified Activities Professional Hours]:[Other Activities Professional Hours]])/Table2[[#This Row],[MDS Census]]</f>
        <v>0.20481064483111566</v>
      </c>
      <c r="S177" s="3">
        <v>5.9727777777777771</v>
      </c>
      <c r="T177" s="3">
        <v>0</v>
      </c>
      <c r="U177" s="3">
        <v>0.10555555555555556</v>
      </c>
      <c r="V177" s="3">
        <f>SUM(Table2[[#This Row],[Occupational Therapist Hours]:[OT Aide Hours]])/Table2[[#This Row],[MDS Census]]</f>
        <v>0.11198567041965198</v>
      </c>
      <c r="W177" s="3">
        <v>6.0583333333333336</v>
      </c>
      <c r="X177" s="3">
        <v>0</v>
      </c>
      <c r="Y177" s="3">
        <v>0.81111111111111112</v>
      </c>
      <c r="Z177" s="3">
        <f>SUM(Table2[[#This Row],[Physical Therapist (PT) Hours]:[PT Aide Hours]])/Table2[[#This Row],[MDS Census]]</f>
        <v>0.12656090071647902</v>
      </c>
      <c r="AA177" s="3">
        <v>0</v>
      </c>
      <c r="AB177" s="3">
        <v>0</v>
      </c>
      <c r="AC177" s="3">
        <v>0</v>
      </c>
      <c r="AD177" s="3">
        <v>0</v>
      </c>
      <c r="AE177" s="3">
        <v>0</v>
      </c>
      <c r="AF177" s="3">
        <v>0</v>
      </c>
      <c r="AG177" s="3">
        <v>0</v>
      </c>
      <c r="AH177" s="1" t="s">
        <v>175</v>
      </c>
      <c r="AI177" s="17">
        <v>4</v>
      </c>
      <c r="AJ177" s="1"/>
    </row>
    <row r="178" spans="1:36" x14ac:dyDescent="0.2">
      <c r="A178" s="1" t="s">
        <v>273</v>
      </c>
      <c r="B178" s="1" t="s">
        <v>448</v>
      </c>
      <c r="C178" s="1" t="s">
        <v>598</v>
      </c>
      <c r="D178" s="1" t="s">
        <v>725</v>
      </c>
      <c r="E178" s="3">
        <v>44.922222222222224</v>
      </c>
      <c r="F178" s="3">
        <v>5.1555555555555559</v>
      </c>
      <c r="G178" s="3">
        <v>3.3333333333333333E-2</v>
      </c>
      <c r="H178" s="3">
        <v>0</v>
      </c>
      <c r="I178" s="3">
        <v>0.62222222222222223</v>
      </c>
      <c r="J178" s="3">
        <v>0</v>
      </c>
      <c r="K178" s="3">
        <v>0</v>
      </c>
      <c r="L178" s="3">
        <v>5.7638888888888893</v>
      </c>
      <c r="M178" s="3">
        <v>4.9111111111111114</v>
      </c>
      <c r="N178" s="3">
        <v>0</v>
      </c>
      <c r="O178" s="3">
        <f>SUM(Table2[[#This Row],[Qualified Social Work Staff Hours]:[Other Social Work Staff Hours]])/Table2[[#This Row],[MDS Census]]</f>
        <v>0.10932475884244373</v>
      </c>
      <c r="P178" s="3">
        <v>4.572222222222222</v>
      </c>
      <c r="Q178" s="3">
        <v>1.5555555555555556</v>
      </c>
      <c r="R178" s="3">
        <f>SUM(Table2[[#This Row],[Qualified Activities Professional Hours]:[Other Activities Professional Hours]])/Table2[[#This Row],[MDS Census]]</f>
        <v>0.13640860746970071</v>
      </c>
      <c r="S178" s="3">
        <v>4.4361111111111109</v>
      </c>
      <c r="T178" s="3">
        <v>0</v>
      </c>
      <c r="U178" s="3">
        <v>6.3083333333333336</v>
      </c>
      <c r="V178" s="3">
        <f>SUM(Table2[[#This Row],[Occupational Therapist Hours]:[OT Aide Hours]])/Table2[[#This Row],[MDS Census]]</f>
        <v>0.23917882760326487</v>
      </c>
      <c r="W178" s="3">
        <v>3.9888888888888889</v>
      </c>
      <c r="X178" s="3">
        <v>0</v>
      </c>
      <c r="Y178" s="3">
        <v>4.5333333333333332</v>
      </c>
      <c r="Z178" s="3">
        <f>SUM(Table2[[#This Row],[Physical Therapist (PT) Hours]:[PT Aide Hours]])/Table2[[#This Row],[MDS Census]]</f>
        <v>0.18971061093247588</v>
      </c>
      <c r="AA178" s="3">
        <v>0</v>
      </c>
      <c r="AB178" s="3">
        <v>0</v>
      </c>
      <c r="AC178" s="3">
        <v>0</v>
      </c>
      <c r="AD178" s="3">
        <v>0</v>
      </c>
      <c r="AE178" s="3">
        <v>0</v>
      </c>
      <c r="AF178" s="3">
        <v>0</v>
      </c>
      <c r="AG178" s="3">
        <v>0</v>
      </c>
      <c r="AH178" s="1" t="s">
        <v>176</v>
      </c>
      <c r="AI178" s="17">
        <v>4</v>
      </c>
      <c r="AJ178" s="1"/>
    </row>
    <row r="179" spans="1:36" x14ac:dyDescent="0.2">
      <c r="A179" s="1" t="s">
        <v>273</v>
      </c>
      <c r="B179" s="1" t="s">
        <v>449</v>
      </c>
      <c r="C179" s="1" t="s">
        <v>573</v>
      </c>
      <c r="D179" s="1" t="s">
        <v>797</v>
      </c>
      <c r="E179" s="3">
        <v>74.344444444444449</v>
      </c>
      <c r="F179" s="3">
        <v>5.4222222222222225</v>
      </c>
      <c r="G179" s="3">
        <v>0.26666666666666666</v>
      </c>
      <c r="H179" s="3">
        <v>0.44166666666666665</v>
      </c>
      <c r="I179" s="3">
        <v>0.53333333333333333</v>
      </c>
      <c r="J179" s="3">
        <v>0</v>
      </c>
      <c r="K179" s="3">
        <v>0</v>
      </c>
      <c r="L179" s="3">
        <v>0</v>
      </c>
      <c r="M179" s="3">
        <v>7.5021111111111116</v>
      </c>
      <c r="N179" s="3">
        <v>0</v>
      </c>
      <c r="O179" s="3">
        <f>SUM(Table2[[#This Row],[Qualified Social Work Staff Hours]:[Other Social Work Staff Hours]])/Table2[[#This Row],[MDS Census]]</f>
        <v>0.10091017785084441</v>
      </c>
      <c r="P179" s="3">
        <v>3.7785555555555557</v>
      </c>
      <c r="Q179" s="3">
        <v>4.5577777777777779</v>
      </c>
      <c r="R179" s="3">
        <f>SUM(Table2[[#This Row],[Qualified Activities Professional Hours]:[Other Activities Professional Hours]])/Table2[[#This Row],[MDS Census]]</f>
        <v>0.11213122104319236</v>
      </c>
      <c r="S179" s="3">
        <v>0</v>
      </c>
      <c r="T179" s="3">
        <v>0</v>
      </c>
      <c r="U179" s="3">
        <v>0</v>
      </c>
      <c r="V179" s="3">
        <f>SUM(Table2[[#This Row],[Occupational Therapist Hours]:[OT Aide Hours]])/Table2[[#This Row],[MDS Census]]</f>
        <v>0</v>
      </c>
      <c r="W179" s="3">
        <v>0</v>
      </c>
      <c r="X179" s="3">
        <v>0</v>
      </c>
      <c r="Y179" s="3">
        <v>0</v>
      </c>
      <c r="Z179" s="3">
        <f>SUM(Table2[[#This Row],[Physical Therapist (PT) Hours]:[PT Aide Hours]])/Table2[[#This Row],[MDS Census]]</f>
        <v>0</v>
      </c>
      <c r="AA179" s="3">
        <v>0</v>
      </c>
      <c r="AB179" s="3">
        <v>0</v>
      </c>
      <c r="AC179" s="3">
        <v>0</v>
      </c>
      <c r="AD179" s="3">
        <v>0</v>
      </c>
      <c r="AE179" s="3">
        <v>0</v>
      </c>
      <c r="AF179" s="3">
        <v>0</v>
      </c>
      <c r="AG179" s="3">
        <v>0</v>
      </c>
      <c r="AH179" s="1" t="s">
        <v>177</v>
      </c>
      <c r="AI179" s="17">
        <v>4</v>
      </c>
      <c r="AJ179" s="1"/>
    </row>
    <row r="180" spans="1:36" x14ac:dyDescent="0.2">
      <c r="A180" s="1" t="s">
        <v>273</v>
      </c>
      <c r="B180" s="1" t="s">
        <v>450</v>
      </c>
      <c r="C180" s="1" t="s">
        <v>615</v>
      </c>
      <c r="D180" s="1" t="s">
        <v>748</v>
      </c>
      <c r="E180" s="3">
        <v>50.666666666666664</v>
      </c>
      <c r="F180" s="3">
        <v>0</v>
      </c>
      <c r="G180" s="3">
        <v>0</v>
      </c>
      <c r="H180" s="3">
        <v>0</v>
      </c>
      <c r="I180" s="3">
        <v>0</v>
      </c>
      <c r="J180" s="3">
        <v>0</v>
      </c>
      <c r="K180" s="3">
        <v>0</v>
      </c>
      <c r="L180" s="3">
        <v>0</v>
      </c>
      <c r="M180" s="3">
        <v>0</v>
      </c>
      <c r="N180" s="3">
        <v>5.2611111111111111</v>
      </c>
      <c r="O180" s="3">
        <f>SUM(Table2[[#This Row],[Qualified Social Work Staff Hours]:[Other Social Work Staff Hours]])/Table2[[#This Row],[MDS Census]]</f>
        <v>0.10383771929824562</v>
      </c>
      <c r="P180" s="3">
        <v>0</v>
      </c>
      <c r="Q180" s="3">
        <v>5.7555555555555555</v>
      </c>
      <c r="R180" s="3">
        <f>SUM(Table2[[#This Row],[Qualified Activities Professional Hours]:[Other Activities Professional Hours]])/Table2[[#This Row],[MDS Census]]</f>
        <v>0.11359649122807018</v>
      </c>
      <c r="S180" s="3">
        <v>0</v>
      </c>
      <c r="T180" s="3">
        <v>0</v>
      </c>
      <c r="U180" s="3">
        <v>0</v>
      </c>
      <c r="V180" s="3">
        <f>SUM(Table2[[#This Row],[Occupational Therapist Hours]:[OT Aide Hours]])/Table2[[#This Row],[MDS Census]]</f>
        <v>0</v>
      </c>
      <c r="W180" s="3">
        <v>0</v>
      </c>
      <c r="X180" s="3">
        <v>0</v>
      </c>
      <c r="Y180" s="3">
        <v>0</v>
      </c>
      <c r="Z180" s="3">
        <f>SUM(Table2[[#This Row],[Physical Therapist (PT) Hours]:[PT Aide Hours]])/Table2[[#This Row],[MDS Census]]</f>
        <v>0</v>
      </c>
      <c r="AA180" s="3">
        <v>0</v>
      </c>
      <c r="AB180" s="3">
        <v>0</v>
      </c>
      <c r="AC180" s="3">
        <v>0</v>
      </c>
      <c r="AD180" s="3">
        <v>0</v>
      </c>
      <c r="AE180" s="3">
        <v>0</v>
      </c>
      <c r="AF180" s="3">
        <v>0</v>
      </c>
      <c r="AG180" s="3">
        <v>0</v>
      </c>
      <c r="AH180" s="1" t="s">
        <v>178</v>
      </c>
      <c r="AI180" s="17">
        <v>4</v>
      </c>
      <c r="AJ180" s="1"/>
    </row>
    <row r="181" spans="1:36" x14ac:dyDescent="0.2">
      <c r="A181" s="1" t="s">
        <v>273</v>
      </c>
      <c r="B181" s="1" t="s">
        <v>451</v>
      </c>
      <c r="C181" s="1" t="s">
        <v>563</v>
      </c>
      <c r="D181" s="1" t="s">
        <v>694</v>
      </c>
      <c r="E181" s="3">
        <v>49.755555555555553</v>
      </c>
      <c r="F181" s="3">
        <v>5.333333333333333</v>
      </c>
      <c r="G181" s="3">
        <v>0.53444444444444472</v>
      </c>
      <c r="H181" s="3">
        <v>0.25788888888888889</v>
      </c>
      <c r="I181" s="3">
        <v>1.3444444444444446</v>
      </c>
      <c r="J181" s="3">
        <v>0</v>
      </c>
      <c r="K181" s="3">
        <v>0</v>
      </c>
      <c r="L181" s="3">
        <v>5.0989999999999993</v>
      </c>
      <c r="M181" s="3">
        <v>5.5172222222222214</v>
      </c>
      <c r="N181" s="3">
        <v>0</v>
      </c>
      <c r="O181" s="3">
        <f>SUM(Table2[[#This Row],[Qualified Social Work Staff Hours]:[Other Social Work Staff Hours]])/Table2[[#This Row],[MDS Census]]</f>
        <v>0.11088655649843679</v>
      </c>
      <c r="P181" s="3">
        <v>0</v>
      </c>
      <c r="Q181" s="3">
        <v>4.4828888888888896</v>
      </c>
      <c r="R181" s="3">
        <f>SUM(Table2[[#This Row],[Qualified Activities Professional Hours]:[Other Activities Professional Hours]])/Table2[[#This Row],[MDS Census]]</f>
        <v>9.0098258150960273E-2</v>
      </c>
      <c r="S181" s="3">
        <v>0.66988888888888876</v>
      </c>
      <c r="T181" s="3">
        <v>4.3969999999999976</v>
      </c>
      <c r="U181" s="3">
        <v>0</v>
      </c>
      <c r="V181" s="3">
        <f>SUM(Table2[[#This Row],[Occupational Therapist Hours]:[OT Aide Hours]])/Table2[[#This Row],[MDS Census]]</f>
        <v>0.10183564091112099</v>
      </c>
      <c r="W181" s="3">
        <v>1.4892222222222224</v>
      </c>
      <c r="X181" s="3">
        <v>4.5370000000000017</v>
      </c>
      <c r="Y181" s="3">
        <v>0</v>
      </c>
      <c r="Z181" s="3">
        <f>SUM(Table2[[#This Row],[Physical Therapist (PT) Hours]:[PT Aide Hours]])/Table2[[#This Row],[MDS Census]]</f>
        <v>0.12111656989727562</v>
      </c>
      <c r="AA181" s="3">
        <v>0</v>
      </c>
      <c r="AB181" s="3">
        <v>4.9076666666666657</v>
      </c>
      <c r="AC181" s="3">
        <v>0</v>
      </c>
      <c r="AD181" s="3">
        <v>0</v>
      </c>
      <c r="AE181" s="3">
        <v>0</v>
      </c>
      <c r="AF181" s="3">
        <v>0.23333333333333334</v>
      </c>
      <c r="AG181" s="3">
        <v>0</v>
      </c>
      <c r="AH181" s="1" t="s">
        <v>179</v>
      </c>
      <c r="AI181" s="17">
        <v>4</v>
      </c>
      <c r="AJ181" s="1"/>
    </row>
    <row r="182" spans="1:36" x14ac:dyDescent="0.2">
      <c r="A182" s="1" t="s">
        <v>273</v>
      </c>
      <c r="B182" s="1" t="s">
        <v>452</v>
      </c>
      <c r="C182" s="1" t="s">
        <v>669</v>
      </c>
      <c r="D182" s="1" t="s">
        <v>749</v>
      </c>
      <c r="E182" s="3">
        <v>54.255555555555553</v>
      </c>
      <c r="F182" s="3">
        <v>15.01844444444445</v>
      </c>
      <c r="G182" s="3">
        <v>8.8888888888888892E-2</v>
      </c>
      <c r="H182" s="3">
        <v>0</v>
      </c>
      <c r="I182" s="3">
        <v>34.656333333333336</v>
      </c>
      <c r="J182" s="3">
        <v>0</v>
      </c>
      <c r="K182" s="3">
        <v>0.56666666666666665</v>
      </c>
      <c r="L182" s="3">
        <v>5.3790000000000004</v>
      </c>
      <c r="M182" s="3">
        <v>5.95</v>
      </c>
      <c r="N182" s="3">
        <v>0</v>
      </c>
      <c r="O182" s="3">
        <f>SUM(Table2[[#This Row],[Qualified Social Work Staff Hours]:[Other Social Work Staff Hours]])/Table2[[#This Row],[MDS Census]]</f>
        <v>0.10966618881834939</v>
      </c>
      <c r="P182" s="3">
        <v>4.9201111111111109</v>
      </c>
      <c r="Q182" s="3">
        <v>0</v>
      </c>
      <c r="R182" s="3">
        <f>SUM(Table2[[#This Row],[Qualified Activities Professional Hours]:[Other Activities Professional Hours]])/Table2[[#This Row],[MDS Census]]</f>
        <v>9.0684005734179812E-2</v>
      </c>
      <c r="S182" s="3">
        <v>4.8001111111111108</v>
      </c>
      <c r="T182" s="3">
        <v>5.9011111111111116</v>
      </c>
      <c r="U182" s="3">
        <v>0</v>
      </c>
      <c r="V182" s="3">
        <f>SUM(Table2[[#This Row],[Occupational Therapist Hours]:[OT Aide Hours]])/Table2[[#This Row],[MDS Census]]</f>
        <v>0.19723735408560314</v>
      </c>
      <c r="W182" s="3">
        <v>1.3333333333333333</v>
      </c>
      <c r="X182" s="3">
        <v>9.1021111111111104</v>
      </c>
      <c r="Y182" s="3">
        <v>0</v>
      </c>
      <c r="Z182" s="3">
        <f>SUM(Table2[[#This Row],[Physical Therapist (PT) Hours]:[PT Aide Hours]])/Table2[[#This Row],[MDS Census]]</f>
        <v>0.1923387261929142</v>
      </c>
      <c r="AA182" s="3">
        <v>0</v>
      </c>
      <c r="AB182" s="3">
        <v>0</v>
      </c>
      <c r="AC182" s="3">
        <v>0</v>
      </c>
      <c r="AD182" s="3">
        <v>5.7645555555555559</v>
      </c>
      <c r="AE182" s="3">
        <v>0</v>
      </c>
      <c r="AF182" s="3">
        <v>0</v>
      </c>
      <c r="AG182" s="3">
        <v>6.1111111111111109E-2</v>
      </c>
      <c r="AH182" s="1" t="s">
        <v>180</v>
      </c>
      <c r="AI182" s="17">
        <v>4</v>
      </c>
      <c r="AJ182" s="1"/>
    </row>
    <row r="183" spans="1:36" x14ac:dyDescent="0.2">
      <c r="A183" s="1" t="s">
        <v>273</v>
      </c>
      <c r="B183" s="1" t="s">
        <v>453</v>
      </c>
      <c r="C183" s="1" t="s">
        <v>563</v>
      </c>
      <c r="D183" s="1" t="s">
        <v>694</v>
      </c>
      <c r="E183" s="3">
        <v>76.855555555555554</v>
      </c>
      <c r="F183" s="3">
        <v>5.6888888888888891</v>
      </c>
      <c r="G183" s="3">
        <v>0.4</v>
      </c>
      <c r="H183" s="3">
        <v>0.34444444444444444</v>
      </c>
      <c r="I183" s="3">
        <v>1.7222222222222223</v>
      </c>
      <c r="J183" s="3">
        <v>0</v>
      </c>
      <c r="K183" s="3">
        <v>0</v>
      </c>
      <c r="L183" s="3">
        <v>3.9876666666666658</v>
      </c>
      <c r="M183" s="3">
        <v>5.93611111111111</v>
      </c>
      <c r="N183" s="3">
        <v>5.794555555555557</v>
      </c>
      <c r="O183" s="3">
        <f>SUM(Table2[[#This Row],[Qualified Social Work Staff Hours]:[Other Social Work Staff Hours]])/Table2[[#This Row],[MDS Census]]</f>
        <v>0.15263264420991762</v>
      </c>
      <c r="P183" s="3">
        <v>5.1987777777777779</v>
      </c>
      <c r="Q183" s="3">
        <v>0</v>
      </c>
      <c r="R183" s="3">
        <f>SUM(Table2[[#This Row],[Qualified Activities Professional Hours]:[Other Activities Professional Hours]])/Table2[[#This Row],[MDS Census]]</f>
        <v>6.7643487060864538E-2</v>
      </c>
      <c r="S183" s="3">
        <v>9.8604444444444432</v>
      </c>
      <c r="T183" s="3">
        <v>3.4773333333333349</v>
      </c>
      <c r="U183" s="3">
        <v>0</v>
      </c>
      <c r="V183" s="3">
        <f>SUM(Table2[[#This Row],[Occupational Therapist Hours]:[OT Aide Hours]])/Table2[[#This Row],[MDS Census]]</f>
        <v>0.17354344368946076</v>
      </c>
      <c r="W183" s="3">
        <v>5.3702222222222238</v>
      </c>
      <c r="X183" s="3">
        <v>5.0439999999999987</v>
      </c>
      <c r="Y183" s="3">
        <v>0</v>
      </c>
      <c r="Z183" s="3">
        <f>SUM(Table2[[#This Row],[Physical Therapist (PT) Hours]:[PT Aide Hours]])/Table2[[#This Row],[MDS Census]]</f>
        <v>0.13550383114066791</v>
      </c>
      <c r="AA183" s="3">
        <v>0</v>
      </c>
      <c r="AB183" s="3">
        <v>0</v>
      </c>
      <c r="AC183" s="3">
        <v>0</v>
      </c>
      <c r="AD183" s="3">
        <v>0</v>
      </c>
      <c r="AE183" s="3">
        <v>0</v>
      </c>
      <c r="AF183" s="3">
        <v>0</v>
      </c>
      <c r="AG183" s="3">
        <v>0</v>
      </c>
      <c r="AH183" s="1" t="s">
        <v>181</v>
      </c>
      <c r="AI183" s="17">
        <v>4</v>
      </c>
      <c r="AJ183" s="1"/>
    </row>
    <row r="184" spans="1:36" x14ac:dyDescent="0.2">
      <c r="A184" s="1" t="s">
        <v>273</v>
      </c>
      <c r="B184" s="1" t="s">
        <v>454</v>
      </c>
      <c r="C184" s="1" t="s">
        <v>564</v>
      </c>
      <c r="D184" s="1" t="s">
        <v>701</v>
      </c>
      <c r="E184" s="3">
        <v>51.888888888888886</v>
      </c>
      <c r="F184" s="3">
        <v>5.2444444444444445</v>
      </c>
      <c r="G184" s="3">
        <v>0</v>
      </c>
      <c r="H184" s="3">
        <v>0</v>
      </c>
      <c r="I184" s="3">
        <v>0</v>
      </c>
      <c r="J184" s="3">
        <v>0</v>
      </c>
      <c r="K184" s="3">
        <v>0</v>
      </c>
      <c r="L184" s="3">
        <v>0</v>
      </c>
      <c r="M184" s="3">
        <v>5.5430000000000001</v>
      </c>
      <c r="N184" s="3">
        <v>0</v>
      </c>
      <c r="O184" s="3">
        <f>SUM(Table2[[#This Row],[Qualified Social Work Staff Hours]:[Other Social Work Staff Hours]])/Table2[[#This Row],[MDS Census]]</f>
        <v>0.10682441113490365</v>
      </c>
      <c r="P184" s="3">
        <v>0.27777777777777779</v>
      </c>
      <c r="Q184" s="3">
        <v>5.5583333333333336</v>
      </c>
      <c r="R184" s="3">
        <f>SUM(Table2[[#This Row],[Qualified Activities Professional Hours]:[Other Activities Professional Hours]])/Table2[[#This Row],[MDS Census]]</f>
        <v>0.11247323340471092</v>
      </c>
      <c r="S184" s="3">
        <v>0</v>
      </c>
      <c r="T184" s="3">
        <v>0</v>
      </c>
      <c r="U184" s="3">
        <v>0</v>
      </c>
      <c r="V184" s="3">
        <f>SUM(Table2[[#This Row],[Occupational Therapist Hours]:[OT Aide Hours]])/Table2[[#This Row],[MDS Census]]</f>
        <v>0</v>
      </c>
      <c r="W184" s="3">
        <v>0</v>
      </c>
      <c r="X184" s="3">
        <v>0</v>
      </c>
      <c r="Y184" s="3">
        <v>0</v>
      </c>
      <c r="Z184" s="3">
        <f>SUM(Table2[[#This Row],[Physical Therapist (PT) Hours]:[PT Aide Hours]])/Table2[[#This Row],[MDS Census]]</f>
        <v>0</v>
      </c>
      <c r="AA184" s="3">
        <v>0</v>
      </c>
      <c r="AB184" s="3">
        <v>0</v>
      </c>
      <c r="AC184" s="3">
        <v>0</v>
      </c>
      <c r="AD184" s="3">
        <v>0</v>
      </c>
      <c r="AE184" s="3">
        <v>0</v>
      </c>
      <c r="AF184" s="3">
        <v>0</v>
      </c>
      <c r="AG184" s="3">
        <v>0</v>
      </c>
      <c r="AH184" s="1" t="s">
        <v>182</v>
      </c>
      <c r="AI184" s="17">
        <v>4</v>
      </c>
      <c r="AJ184" s="1"/>
    </row>
    <row r="185" spans="1:36" x14ac:dyDescent="0.2">
      <c r="A185" s="1" t="s">
        <v>273</v>
      </c>
      <c r="B185" s="1" t="s">
        <v>455</v>
      </c>
      <c r="C185" s="1" t="s">
        <v>670</v>
      </c>
      <c r="D185" s="1" t="s">
        <v>709</v>
      </c>
      <c r="E185" s="3">
        <v>84.577777777777783</v>
      </c>
      <c r="F185" s="3">
        <v>5.6888888888888891</v>
      </c>
      <c r="G185" s="3">
        <v>0</v>
      </c>
      <c r="H185" s="3">
        <v>0.37777777777777777</v>
      </c>
      <c r="I185" s="3">
        <v>2.1111111111111112</v>
      </c>
      <c r="J185" s="3">
        <v>0</v>
      </c>
      <c r="K185" s="3">
        <v>0</v>
      </c>
      <c r="L185" s="3">
        <v>4.2067777777777779</v>
      </c>
      <c r="M185" s="3">
        <v>4.1223333333333345</v>
      </c>
      <c r="N185" s="3">
        <v>0</v>
      </c>
      <c r="O185" s="3">
        <f>SUM(Table2[[#This Row],[Qualified Social Work Staff Hours]:[Other Social Work Staff Hours]])/Table2[[#This Row],[MDS Census]]</f>
        <v>4.8740147136100906E-2</v>
      </c>
      <c r="P185" s="3">
        <v>1.1557777777777778</v>
      </c>
      <c r="Q185" s="3">
        <v>0.41255555555555556</v>
      </c>
      <c r="R185" s="3">
        <f>SUM(Table2[[#This Row],[Qualified Activities Professional Hours]:[Other Activities Professional Hours]])/Table2[[#This Row],[MDS Census]]</f>
        <v>1.8543089858118759E-2</v>
      </c>
      <c r="S185" s="3">
        <v>10.418777777777777</v>
      </c>
      <c r="T185" s="3">
        <v>7.2951111111111091</v>
      </c>
      <c r="U185" s="3">
        <v>0</v>
      </c>
      <c r="V185" s="3">
        <f>SUM(Table2[[#This Row],[Occupational Therapist Hours]:[OT Aide Hours]])/Table2[[#This Row],[MDS Census]]</f>
        <v>0.20943904361534413</v>
      </c>
      <c r="W185" s="3">
        <v>4.5824444444444437</v>
      </c>
      <c r="X185" s="3">
        <v>6.7577777777777772</v>
      </c>
      <c r="Y185" s="3">
        <v>0</v>
      </c>
      <c r="Z185" s="3">
        <f>SUM(Table2[[#This Row],[Physical Therapist (PT) Hours]:[PT Aide Hours]])/Table2[[#This Row],[MDS Census]]</f>
        <v>0.13408039936941668</v>
      </c>
      <c r="AA185" s="3">
        <v>0</v>
      </c>
      <c r="AB185" s="3">
        <v>0</v>
      </c>
      <c r="AC185" s="3">
        <v>0</v>
      </c>
      <c r="AD185" s="3">
        <v>0</v>
      </c>
      <c r="AE185" s="3">
        <v>0</v>
      </c>
      <c r="AF185" s="3">
        <v>0</v>
      </c>
      <c r="AG185" s="3">
        <v>0</v>
      </c>
      <c r="AH185" s="1" t="s">
        <v>183</v>
      </c>
      <c r="AI185" s="17">
        <v>4</v>
      </c>
      <c r="AJ185" s="1"/>
    </row>
    <row r="186" spans="1:36" x14ac:dyDescent="0.2">
      <c r="A186" s="1" t="s">
        <v>273</v>
      </c>
      <c r="B186" s="1" t="s">
        <v>456</v>
      </c>
      <c r="C186" s="1" t="s">
        <v>671</v>
      </c>
      <c r="D186" s="1" t="s">
        <v>733</v>
      </c>
      <c r="E186" s="3">
        <v>44.033333333333331</v>
      </c>
      <c r="F186" s="3">
        <v>5.2444444444444445</v>
      </c>
      <c r="G186" s="3">
        <v>3.3333333333333333E-2</v>
      </c>
      <c r="H186" s="3">
        <v>0.21111111111111111</v>
      </c>
      <c r="I186" s="3">
        <v>0.97777777777777775</v>
      </c>
      <c r="J186" s="3">
        <v>0</v>
      </c>
      <c r="K186" s="3">
        <v>0</v>
      </c>
      <c r="L186" s="3">
        <v>0.71944444444444444</v>
      </c>
      <c r="M186" s="3">
        <v>5.1277777777777782</v>
      </c>
      <c r="N186" s="3">
        <v>0</v>
      </c>
      <c r="O186" s="3">
        <f>SUM(Table2[[#This Row],[Qualified Social Work Staff Hours]:[Other Social Work Staff Hours]])/Table2[[#This Row],[MDS Census]]</f>
        <v>0.11645218268988142</v>
      </c>
      <c r="P186" s="3">
        <v>0</v>
      </c>
      <c r="Q186" s="3">
        <v>3.4972222222222222</v>
      </c>
      <c r="R186" s="3">
        <f>SUM(Table2[[#This Row],[Qualified Activities Professional Hours]:[Other Activities Professional Hours]])/Table2[[#This Row],[MDS Census]]</f>
        <v>7.942215493313147E-2</v>
      </c>
      <c r="S186" s="3">
        <v>0.8305555555555556</v>
      </c>
      <c r="T186" s="3">
        <v>0</v>
      </c>
      <c r="U186" s="3">
        <v>3.3361111111111112</v>
      </c>
      <c r="V186" s="3">
        <f>SUM(Table2[[#This Row],[Occupational Therapist Hours]:[OT Aide Hours]])/Table2[[#This Row],[MDS Census]]</f>
        <v>9.4625283875851632E-2</v>
      </c>
      <c r="W186" s="3">
        <v>3.4694444444444446</v>
      </c>
      <c r="X186" s="3">
        <v>0</v>
      </c>
      <c r="Y186" s="3">
        <v>5.55</v>
      </c>
      <c r="Z186" s="3">
        <f>SUM(Table2[[#This Row],[Physical Therapist (PT) Hours]:[PT Aide Hours]])/Table2[[#This Row],[MDS Census]]</f>
        <v>0.20483219782992682</v>
      </c>
      <c r="AA186" s="3">
        <v>0</v>
      </c>
      <c r="AB186" s="3">
        <v>0</v>
      </c>
      <c r="AC186" s="3">
        <v>0</v>
      </c>
      <c r="AD186" s="3">
        <v>0</v>
      </c>
      <c r="AE186" s="3">
        <v>0</v>
      </c>
      <c r="AF186" s="3">
        <v>0</v>
      </c>
      <c r="AG186" s="3">
        <v>0</v>
      </c>
      <c r="AH186" s="1" t="s">
        <v>184</v>
      </c>
      <c r="AI186" s="17">
        <v>4</v>
      </c>
      <c r="AJ186" s="1"/>
    </row>
    <row r="187" spans="1:36" x14ac:dyDescent="0.2">
      <c r="A187" s="1" t="s">
        <v>273</v>
      </c>
      <c r="B187" s="1" t="s">
        <v>457</v>
      </c>
      <c r="C187" s="1" t="s">
        <v>672</v>
      </c>
      <c r="D187" s="1" t="s">
        <v>798</v>
      </c>
      <c r="E187" s="3">
        <v>70.266666666666666</v>
      </c>
      <c r="F187" s="3">
        <v>4.8</v>
      </c>
      <c r="G187" s="3">
        <v>0.24444444444444444</v>
      </c>
      <c r="H187" s="3">
        <v>0</v>
      </c>
      <c r="I187" s="3">
        <v>0</v>
      </c>
      <c r="J187" s="3">
        <v>0</v>
      </c>
      <c r="K187" s="3">
        <v>0</v>
      </c>
      <c r="L187" s="3">
        <v>0</v>
      </c>
      <c r="M187" s="3">
        <v>5.3118888888888884</v>
      </c>
      <c r="N187" s="3">
        <v>0</v>
      </c>
      <c r="O187" s="3">
        <f>SUM(Table2[[#This Row],[Qualified Social Work Staff Hours]:[Other Social Work Staff Hours]])/Table2[[#This Row],[MDS Census]]</f>
        <v>7.559614168247944E-2</v>
      </c>
      <c r="P187" s="3">
        <v>4.6805555555555554</v>
      </c>
      <c r="Q187" s="3">
        <v>3.3055555555555554</v>
      </c>
      <c r="R187" s="3">
        <f>SUM(Table2[[#This Row],[Qualified Activities Professional Hours]:[Other Activities Professional Hours]])/Table2[[#This Row],[MDS Census]]</f>
        <v>0.11365433270082226</v>
      </c>
      <c r="S187" s="3">
        <v>0</v>
      </c>
      <c r="T187" s="3">
        <v>0</v>
      </c>
      <c r="U187" s="3">
        <v>0</v>
      </c>
      <c r="V187" s="3">
        <f>SUM(Table2[[#This Row],[Occupational Therapist Hours]:[OT Aide Hours]])/Table2[[#This Row],[MDS Census]]</f>
        <v>0</v>
      </c>
      <c r="W187" s="3">
        <v>0</v>
      </c>
      <c r="X187" s="3">
        <v>0</v>
      </c>
      <c r="Y187" s="3">
        <v>0</v>
      </c>
      <c r="Z187" s="3">
        <f>SUM(Table2[[#This Row],[Physical Therapist (PT) Hours]:[PT Aide Hours]])/Table2[[#This Row],[MDS Census]]</f>
        <v>0</v>
      </c>
      <c r="AA187" s="3">
        <v>0</v>
      </c>
      <c r="AB187" s="3">
        <v>0</v>
      </c>
      <c r="AC187" s="3">
        <v>0</v>
      </c>
      <c r="AD187" s="3">
        <v>0</v>
      </c>
      <c r="AE187" s="3">
        <v>0</v>
      </c>
      <c r="AF187" s="3">
        <v>0</v>
      </c>
      <c r="AG187" s="3">
        <v>0</v>
      </c>
      <c r="AH187" s="1" t="s">
        <v>185</v>
      </c>
      <c r="AI187" s="17">
        <v>4</v>
      </c>
      <c r="AJ187" s="1"/>
    </row>
    <row r="188" spans="1:36" x14ac:dyDescent="0.2">
      <c r="A188" s="1" t="s">
        <v>273</v>
      </c>
      <c r="B188" s="1" t="s">
        <v>458</v>
      </c>
      <c r="C188" s="1" t="s">
        <v>605</v>
      </c>
      <c r="D188" s="1" t="s">
        <v>764</v>
      </c>
      <c r="E188" s="3">
        <v>52.355555555555554</v>
      </c>
      <c r="F188" s="3">
        <v>5.6888888888888891</v>
      </c>
      <c r="G188" s="3">
        <v>0.17222222222222222</v>
      </c>
      <c r="H188" s="3">
        <v>0.26666666666666666</v>
      </c>
      <c r="I188" s="3">
        <v>1.1444444444444444</v>
      </c>
      <c r="J188" s="3">
        <v>0</v>
      </c>
      <c r="K188" s="3">
        <v>0</v>
      </c>
      <c r="L188" s="3">
        <v>5.9086666666666661</v>
      </c>
      <c r="M188" s="3">
        <v>5.0653333333333341</v>
      </c>
      <c r="N188" s="3">
        <v>0</v>
      </c>
      <c r="O188" s="3">
        <f>SUM(Table2[[#This Row],[Qualified Social Work Staff Hours]:[Other Social Work Staff Hours]])/Table2[[#This Row],[MDS Census]]</f>
        <v>9.6748726655348061E-2</v>
      </c>
      <c r="P188" s="3">
        <v>4.7983333333333329</v>
      </c>
      <c r="Q188" s="3">
        <v>7.3422222222222233</v>
      </c>
      <c r="R188" s="3">
        <f>SUM(Table2[[#This Row],[Qualified Activities Professional Hours]:[Other Activities Professional Hours]])/Table2[[#This Row],[MDS Census]]</f>
        <v>0.23188667232597626</v>
      </c>
      <c r="S188" s="3">
        <v>2.9662222222222221</v>
      </c>
      <c r="T188" s="3">
        <v>3.4646666666666666</v>
      </c>
      <c r="U188" s="3">
        <v>0</v>
      </c>
      <c r="V188" s="3">
        <f>SUM(Table2[[#This Row],[Occupational Therapist Hours]:[OT Aide Hours]])/Table2[[#This Row],[MDS Census]]</f>
        <v>0.12283106960950765</v>
      </c>
      <c r="W188" s="3">
        <v>3.1779999999999999</v>
      </c>
      <c r="X188" s="3">
        <v>3.8222222222222224</v>
      </c>
      <c r="Y188" s="3">
        <v>0</v>
      </c>
      <c r="Z188" s="3">
        <f>SUM(Table2[[#This Row],[Physical Therapist (PT) Hours]:[PT Aide Hours]])/Table2[[#This Row],[MDS Census]]</f>
        <v>0.13370543293718165</v>
      </c>
      <c r="AA188" s="3">
        <v>0</v>
      </c>
      <c r="AB188" s="3">
        <v>0</v>
      </c>
      <c r="AC188" s="3">
        <v>0</v>
      </c>
      <c r="AD188" s="3">
        <v>0</v>
      </c>
      <c r="AE188" s="3">
        <v>0</v>
      </c>
      <c r="AF188" s="3">
        <v>0</v>
      </c>
      <c r="AG188" s="3">
        <v>0</v>
      </c>
      <c r="AH188" s="1" t="s">
        <v>186</v>
      </c>
      <c r="AI188" s="17">
        <v>4</v>
      </c>
      <c r="AJ188" s="1"/>
    </row>
    <row r="189" spans="1:36" x14ac:dyDescent="0.2">
      <c r="A189" s="1" t="s">
        <v>273</v>
      </c>
      <c r="B189" s="1" t="s">
        <v>459</v>
      </c>
      <c r="C189" s="1" t="s">
        <v>614</v>
      </c>
      <c r="D189" s="1" t="s">
        <v>767</v>
      </c>
      <c r="E189" s="3">
        <v>46.088888888888889</v>
      </c>
      <c r="F189" s="3">
        <v>5.6888888888888891</v>
      </c>
      <c r="G189" s="3">
        <v>1.2444444444444445</v>
      </c>
      <c r="H189" s="3">
        <v>0.77777777777777779</v>
      </c>
      <c r="I189" s="3">
        <v>2.2222222222222223</v>
      </c>
      <c r="J189" s="3">
        <v>0</v>
      </c>
      <c r="K189" s="3">
        <v>0</v>
      </c>
      <c r="L189" s="3">
        <v>4.8751111111111118</v>
      </c>
      <c r="M189" s="3">
        <v>5.2812222222222216</v>
      </c>
      <c r="N189" s="3">
        <v>0</v>
      </c>
      <c r="O189" s="3">
        <f>SUM(Table2[[#This Row],[Qualified Social Work Staff Hours]:[Other Social Work Staff Hours]])/Table2[[#This Row],[MDS Census]]</f>
        <v>0.11458775313404049</v>
      </c>
      <c r="P189" s="3">
        <v>5.5963333333333338</v>
      </c>
      <c r="Q189" s="3">
        <v>0</v>
      </c>
      <c r="R189" s="3">
        <f>SUM(Table2[[#This Row],[Qualified Activities Professional Hours]:[Other Activities Professional Hours]])/Table2[[#This Row],[MDS Census]]</f>
        <v>0.12142478302796529</v>
      </c>
      <c r="S189" s="3">
        <v>4.7744444444444447</v>
      </c>
      <c r="T189" s="3">
        <v>6.2727777777777769</v>
      </c>
      <c r="U189" s="3">
        <v>0</v>
      </c>
      <c r="V189" s="3">
        <f>SUM(Table2[[#This Row],[Occupational Therapist Hours]:[OT Aide Hours]])/Table2[[#This Row],[MDS Census]]</f>
        <v>0.23969382835101249</v>
      </c>
      <c r="W189" s="3">
        <v>2.5915555555555554</v>
      </c>
      <c r="X189" s="3">
        <v>10.851333333333329</v>
      </c>
      <c r="Y189" s="3">
        <v>0</v>
      </c>
      <c r="Z189" s="3">
        <f>SUM(Table2[[#This Row],[Physical Therapist (PT) Hours]:[PT Aide Hours]])/Table2[[#This Row],[MDS Census]]</f>
        <v>0.29167309546769515</v>
      </c>
      <c r="AA189" s="3">
        <v>0</v>
      </c>
      <c r="AB189" s="3">
        <v>0</v>
      </c>
      <c r="AC189" s="3">
        <v>0</v>
      </c>
      <c r="AD189" s="3">
        <v>0</v>
      </c>
      <c r="AE189" s="3">
        <v>0</v>
      </c>
      <c r="AF189" s="3">
        <v>0</v>
      </c>
      <c r="AG189" s="3">
        <v>0</v>
      </c>
      <c r="AH189" s="1" t="s">
        <v>187</v>
      </c>
      <c r="AI189" s="17">
        <v>4</v>
      </c>
      <c r="AJ189" s="1"/>
    </row>
    <row r="190" spans="1:36" x14ac:dyDescent="0.2">
      <c r="A190" s="1" t="s">
        <v>273</v>
      </c>
      <c r="B190" s="1" t="s">
        <v>460</v>
      </c>
      <c r="C190" s="1" t="s">
        <v>616</v>
      </c>
      <c r="D190" s="1" t="s">
        <v>768</v>
      </c>
      <c r="E190" s="3">
        <v>50.822222222222223</v>
      </c>
      <c r="F190" s="3">
        <v>5.677777777777778</v>
      </c>
      <c r="G190" s="3">
        <v>0</v>
      </c>
      <c r="H190" s="3">
        <v>0.21666666666666667</v>
      </c>
      <c r="I190" s="3">
        <v>1.1166666666666667</v>
      </c>
      <c r="J190" s="3">
        <v>0</v>
      </c>
      <c r="K190" s="3">
        <v>0</v>
      </c>
      <c r="L190" s="3">
        <v>2.9586666666666663</v>
      </c>
      <c r="M190" s="3">
        <v>4.9694444444444441</v>
      </c>
      <c r="N190" s="3">
        <v>0</v>
      </c>
      <c r="O190" s="3">
        <f>SUM(Table2[[#This Row],[Qualified Social Work Staff Hours]:[Other Social Work Staff Hours]])/Table2[[#This Row],[MDS Census]]</f>
        <v>9.7780935723655441E-2</v>
      </c>
      <c r="P190" s="3">
        <v>6.5602222222222215</v>
      </c>
      <c r="Q190" s="3">
        <v>0.30922222222222223</v>
      </c>
      <c r="R190" s="3">
        <f>SUM(Table2[[#This Row],[Qualified Activities Professional Hours]:[Other Activities Professional Hours]])/Table2[[#This Row],[MDS Census]]</f>
        <v>0.13516615653694794</v>
      </c>
      <c r="S190" s="3">
        <v>3.8222222222222224</v>
      </c>
      <c r="T190" s="3">
        <v>2.3092222222222221</v>
      </c>
      <c r="U190" s="3">
        <v>0</v>
      </c>
      <c r="V190" s="3">
        <f>SUM(Table2[[#This Row],[Occupational Therapist Hours]:[OT Aide Hours]])/Table2[[#This Row],[MDS Census]]</f>
        <v>0.12064494971578486</v>
      </c>
      <c r="W190" s="3">
        <v>2.1729999999999996</v>
      </c>
      <c r="X190" s="3">
        <v>2.7325555555555558</v>
      </c>
      <c r="Y190" s="3">
        <v>0</v>
      </c>
      <c r="Z190" s="3">
        <f>SUM(Table2[[#This Row],[Physical Therapist (PT) Hours]:[PT Aide Hours]])/Table2[[#This Row],[MDS Census]]</f>
        <v>9.6523830345430689E-2</v>
      </c>
      <c r="AA190" s="3">
        <v>0</v>
      </c>
      <c r="AB190" s="3">
        <v>0</v>
      </c>
      <c r="AC190" s="3">
        <v>0</v>
      </c>
      <c r="AD190" s="3">
        <v>0</v>
      </c>
      <c r="AE190" s="3">
        <v>0</v>
      </c>
      <c r="AF190" s="3">
        <v>0</v>
      </c>
      <c r="AG190" s="3">
        <v>0</v>
      </c>
      <c r="AH190" s="1" t="s">
        <v>188</v>
      </c>
      <c r="AI190" s="17">
        <v>4</v>
      </c>
      <c r="AJ190" s="1"/>
    </row>
    <row r="191" spans="1:36" x14ac:dyDescent="0.2">
      <c r="A191" s="1" t="s">
        <v>273</v>
      </c>
      <c r="B191" s="1" t="s">
        <v>461</v>
      </c>
      <c r="C191" s="1" t="s">
        <v>603</v>
      </c>
      <c r="D191" s="1" t="s">
        <v>733</v>
      </c>
      <c r="E191" s="3">
        <v>40.611111111111114</v>
      </c>
      <c r="F191" s="3">
        <v>11.2</v>
      </c>
      <c r="G191" s="3">
        <v>0.13333333333333333</v>
      </c>
      <c r="H191" s="3">
        <v>0.20833333333333334</v>
      </c>
      <c r="I191" s="3">
        <v>0.37777777777777777</v>
      </c>
      <c r="J191" s="3">
        <v>0</v>
      </c>
      <c r="K191" s="3">
        <v>0</v>
      </c>
      <c r="L191" s="3">
        <v>0.77799999999999991</v>
      </c>
      <c r="M191" s="3">
        <v>0</v>
      </c>
      <c r="N191" s="3">
        <v>0</v>
      </c>
      <c r="O191" s="3">
        <f>SUM(Table2[[#This Row],[Qualified Social Work Staff Hours]:[Other Social Work Staff Hours]])/Table2[[#This Row],[MDS Census]]</f>
        <v>0</v>
      </c>
      <c r="P191" s="3">
        <v>5.2138888888888886</v>
      </c>
      <c r="Q191" s="3">
        <v>8.9777777777777779</v>
      </c>
      <c r="R191" s="3">
        <f>SUM(Table2[[#This Row],[Qualified Activities Professional Hours]:[Other Activities Professional Hours]])/Table2[[#This Row],[MDS Census]]</f>
        <v>0.34945280437756493</v>
      </c>
      <c r="S191" s="3">
        <v>0.85899999999999987</v>
      </c>
      <c r="T191" s="3">
        <v>1.4697777777777774</v>
      </c>
      <c r="U191" s="3">
        <v>0</v>
      </c>
      <c r="V191" s="3">
        <f>SUM(Table2[[#This Row],[Occupational Therapist Hours]:[OT Aide Hours]])/Table2[[#This Row],[MDS Census]]</f>
        <v>5.7343365253077962E-2</v>
      </c>
      <c r="W191" s="3">
        <v>0.54199999999999993</v>
      </c>
      <c r="X191" s="3">
        <v>1.4945555555555554</v>
      </c>
      <c r="Y191" s="3">
        <v>9.6638888888888879</v>
      </c>
      <c r="Z191" s="3">
        <f>SUM(Table2[[#This Row],[Physical Therapist (PT) Hours]:[PT Aide Hours]])/Table2[[#This Row],[MDS Census]]</f>
        <v>0.28810943912448694</v>
      </c>
      <c r="AA191" s="3">
        <v>0</v>
      </c>
      <c r="AB191" s="3">
        <v>0</v>
      </c>
      <c r="AC191" s="3">
        <v>0</v>
      </c>
      <c r="AD191" s="3">
        <v>0</v>
      </c>
      <c r="AE191" s="3">
        <v>0</v>
      </c>
      <c r="AF191" s="3">
        <v>0</v>
      </c>
      <c r="AG191" s="3">
        <v>0</v>
      </c>
      <c r="AH191" s="1" t="s">
        <v>189</v>
      </c>
      <c r="AI191" s="17">
        <v>4</v>
      </c>
      <c r="AJ191" s="1"/>
    </row>
    <row r="192" spans="1:36" x14ac:dyDescent="0.2">
      <c r="A192" s="1" t="s">
        <v>273</v>
      </c>
      <c r="B192" s="1" t="s">
        <v>462</v>
      </c>
      <c r="C192" s="1" t="s">
        <v>568</v>
      </c>
      <c r="D192" s="1" t="s">
        <v>799</v>
      </c>
      <c r="E192" s="3">
        <v>23.777777777777779</v>
      </c>
      <c r="F192" s="3">
        <v>5.6361111111111111</v>
      </c>
      <c r="G192" s="3">
        <v>0.2722222222222222</v>
      </c>
      <c r="H192" s="3">
        <v>0.1111111111111111</v>
      </c>
      <c r="I192" s="3">
        <v>0.45555555555555555</v>
      </c>
      <c r="J192" s="3">
        <v>0</v>
      </c>
      <c r="K192" s="3">
        <v>0</v>
      </c>
      <c r="L192" s="3">
        <v>0.17366666666666666</v>
      </c>
      <c r="M192" s="3">
        <v>0</v>
      </c>
      <c r="N192" s="3">
        <v>0</v>
      </c>
      <c r="O192" s="3">
        <f>SUM(Table2[[#This Row],[Qualified Social Work Staff Hours]:[Other Social Work Staff Hours]])/Table2[[#This Row],[MDS Census]]</f>
        <v>0</v>
      </c>
      <c r="P192" s="3">
        <v>2.9724444444444442</v>
      </c>
      <c r="Q192" s="3">
        <v>0</v>
      </c>
      <c r="R192" s="3">
        <f>SUM(Table2[[#This Row],[Qualified Activities Professional Hours]:[Other Activities Professional Hours]])/Table2[[#This Row],[MDS Census]]</f>
        <v>0.12500934579439252</v>
      </c>
      <c r="S192" s="3">
        <v>2.5286666666666666</v>
      </c>
      <c r="T192" s="3">
        <v>0</v>
      </c>
      <c r="U192" s="3">
        <v>0</v>
      </c>
      <c r="V192" s="3">
        <f>SUM(Table2[[#This Row],[Occupational Therapist Hours]:[OT Aide Hours]])/Table2[[#This Row],[MDS Census]]</f>
        <v>0.10634579439252335</v>
      </c>
      <c r="W192" s="3">
        <v>0.2506666666666667</v>
      </c>
      <c r="X192" s="3">
        <v>1.8847777777777788</v>
      </c>
      <c r="Y192" s="3">
        <v>0</v>
      </c>
      <c r="Z192" s="3">
        <f>SUM(Table2[[#This Row],[Physical Therapist (PT) Hours]:[PT Aide Hours]])/Table2[[#This Row],[MDS Census]]</f>
        <v>8.980841121495331E-2</v>
      </c>
      <c r="AA192" s="3">
        <v>0</v>
      </c>
      <c r="AB192" s="3">
        <v>0</v>
      </c>
      <c r="AC192" s="3">
        <v>0</v>
      </c>
      <c r="AD192" s="3">
        <v>0</v>
      </c>
      <c r="AE192" s="3">
        <v>0</v>
      </c>
      <c r="AF192" s="3">
        <v>0</v>
      </c>
      <c r="AG192" s="3">
        <v>0</v>
      </c>
      <c r="AH192" s="1" t="s">
        <v>190</v>
      </c>
      <c r="AI192" s="17">
        <v>4</v>
      </c>
      <c r="AJ192" s="1"/>
    </row>
    <row r="193" spans="1:36" x14ac:dyDescent="0.2">
      <c r="A193" s="1" t="s">
        <v>273</v>
      </c>
      <c r="B193" s="1" t="s">
        <v>463</v>
      </c>
      <c r="C193" s="1" t="s">
        <v>604</v>
      </c>
      <c r="D193" s="1" t="s">
        <v>746</v>
      </c>
      <c r="E193" s="3">
        <v>71.233333333333334</v>
      </c>
      <c r="F193" s="3">
        <v>5.6888888888888891</v>
      </c>
      <c r="G193" s="3">
        <v>0.4</v>
      </c>
      <c r="H193" s="3">
        <v>0.34166666666666667</v>
      </c>
      <c r="I193" s="3">
        <v>1.3388888888888888</v>
      </c>
      <c r="J193" s="3">
        <v>0</v>
      </c>
      <c r="K193" s="3">
        <v>0</v>
      </c>
      <c r="L193" s="3">
        <v>3.8762222222222236</v>
      </c>
      <c r="M193" s="3">
        <v>4.2878888888888884</v>
      </c>
      <c r="N193" s="3">
        <v>0</v>
      </c>
      <c r="O193" s="3">
        <f>SUM(Table2[[#This Row],[Qualified Social Work Staff Hours]:[Other Social Work Staff Hours]])/Table2[[#This Row],[MDS Census]]</f>
        <v>6.019497738262361E-2</v>
      </c>
      <c r="P193" s="3">
        <v>4.7933333333333348</v>
      </c>
      <c r="Q193" s="3">
        <v>5.2386666666666653</v>
      </c>
      <c r="R193" s="3">
        <f>SUM(Table2[[#This Row],[Qualified Activities Professional Hours]:[Other Activities Professional Hours]])/Table2[[#This Row],[MDS Census]]</f>
        <v>0.14083294337856808</v>
      </c>
      <c r="S193" s="3">
        <v>8.0938888888888876</v>
      </c>
      <c r="T193" s="3">
        <v>4.0157777777777772</v>
      </c>
      <c r="U193" s="3">
        <v>0</v>
      </c>
      <c r="V193" s="3">
        <f>SUM(Table2[[#This Row],[Occupational Therapist Hours]:[OT Aide Hours]])/Table2[[#This Row],[MDS Census]]</f>
        <v>0.16999999999999998</v>
      </c>
      <c r="W193" s="3">
        <v>6.7082222222222221</v>
      </c>
      <c r="X193" s="3">
        <v>6.7717777777777766</v>
      </c>
      <c r="Y193" s="3">
        <v>0</v>
      </c>
      <c r="Z193" s="3">
        <f>SUM(Table2[[#This Row],[Physical Therapist (PT) Hours]:[PT Aide Hours]])/Table2[[#This Row],[MDS Census]]</f>
        <v>0.18923724847917639</v>
      </c>
      <c r="AA193" s="3">
        <v>0</v>
      </c>
      <c r="AB193" s="3">
        <v>0</v>
      </c>
      <c r="AC193" s="3">
        <v>0</v>
      </c>
      <c r="AD193" s="3">
        <v>0</v>
      </c>
      <c r="AE193" s="3">
        <v>0</v>
      </c>
      <c r="AF193" s="3">
        <v>0</v>
      </c>
      <c r="AG193" s="3">
        <v>0</v>
      </c>
      <c r="AH193" s="1" t="s">
        <v>191</v>
      </c>
      <c r="AI193" s="17">
        <v>4</v>
      </c>
      <c r="AJ193" s="1"/>
    </row>
    <row r="194" spans="1:36" x14ac:dyDescent="0.2">
      <c r="A194" s="1" t="s">
        <v>273</v>
      </c>
      <c r="B194" s="1" t="s">
        <v>464</v>
      </c>
      <c r="C194" s="1" t="s">
        <v>563</v>
      </c>
      <c r="D194" s="1" t="s">
        <v>694</v>
      </c>
      <c r="E194" s="3">
        <v>67</v>
      </c>
      <c r="F194" s="3">
        <v>5.6</v>
      </c>
      <c r="G194" s="3">
        <v>0</v>
      </c>
      <c r="H194" s="3">
        <v>0.62222222222222223</v>
      </c>
      <c r="I194" s="3">
        <v>1.1555555555555554</v>
      </c>
      <c r="J194" s="3">
        <v>0</v>
      </c>
      <c r="K194" s="3">
        <v>0</v>
      </c>
      <c r="L194" s="3">
        <v>3.169111111111111</v>
      </c>
      <c r="M194" s="3">
        <v>5.2468888888888889</v>
      </c>
      <c r="N194" s="3">
        <v>0</v>
      </c>
      <c r="O194" s="3">
        <f>SUM(Table2[[#This Row],[Qualified Social Work Staff Hours]:[Other Social Work Staff Hours]])/Table2[[#This Row],[MDS Census]]</f>
        <v>7.8311774461028189E-2</v>
      </c>
      <c r="P194" s="3">
        <v>9.6315555555555559</v>
      </c>
      <c r="Q194" s="3">
        <v>10.288666666666668</v>
      </c>
      <c r="R194" s="3">
        <f>SUM(Table2[[#This Row],[Qualified Activities Professional Hours]:[Other Activities Professional Hours]])/Table2[[#This Row],[MDS Census]]</f>
        <v>0.29731674958540627</v>
      </c>
      <c r="S194" s="3">
        <v>3.6023333333333336</v>
      </c>
      <c r="T194" s="3">
        <v>16.408111111111108</v>
      </c>
      <c r="U194" s="3">
        <v>0</v>
      </c>
      <c r="V194" s="3">
        <f>SUM(Table2[[#This Row],[Occupational Therapist Hours]:[OT Aide Hours]])/Table2[[#This Row],[MDS Census]]</f>
        <v>0.29866334991708121</v>
      </c>
      <c r="W194" s="3">
        <v>5.9762222222222201</v>
      </c>
      <c r="X194" s="3">
        <v>13.697666666666667</v>
      </c>
      <c r="Y194" s="3">
        <v>0</v>
      </c>
      <c r="Z194" s="3">
        <f>SUM(Table2[[#This Row],[Physical Therapist (PT) Hours]:[PT Aide Hours]])/Table2[[#This Row],[MDS Census]]</f>
        <v>0.29364013266998334</v>
      </c>
      <c r="AA194" s="3">
        <v>0</v>
      </c>
      <c r="AB194" s="3">
        <v>0</v>
      </c>
      <c r="AC194" s="3">
        <v>0</v>
      </c>
      <c r="AD194" s="3">
        <v>0</v>
      </c>
      <c r="AE194" s="3">
        <v>0</v>
      </c>
      <c r="AF194" s="3">
        <v>0</v>
      </c>
      <c r="AG194" s="3">
        <v>0</v>
      </c>
      <c r="AH194" s="1" t="s">
        <v>192</v>
      </c>
      <c r="AI194" s="17">
        <v>4</v>
      </c>
      <c r="AJ194" s="1"/>
    </row>
    <row r="195" spans="1:36" x14ac:dyDescent="0.2">
      <c r="A195" s="1" t="s">
        <v>273</v>
      </c>
      <c r="B195" s="1" t="s">
        <v>465</v>
      </c>
      <c r="C195" s="1" t="s">
        <v>563</v>
      </c>
      <c r="D195" s="1" t="s">
        <v>694</v>
      </c>
      <c r="E195" s="3">
        <v>80.344444444444449</v>
      </c>
      <c r="F195" s="3">
        <v>4.7833333333333332</v>
      </c>
      <c r="G195" s="3">
        <v>0.39444444444444443</v>
      </c>
      <c r="H195" s="3">
        <v>0.28333333333333333</v>
      </c>
      <c r="I195" s="3">
        <v>1.3</v>
      </c>
      <c r="J195" s="3">
        <v>0</v>
      </c>
      <c r="K195" s="3">
        <v>0</v>
      </c>
      <c r="L195" s="3">
        <v>3.446444444444444</v>
      </c>
      <c r="M195" s="3">
        <v>6.4888888888888889</v>
      </c>
      <c r="N195" s="3">
        <v>5.448666666666667</v>
      </c>
      <c r="O195" s="3">
        <f>SUM(Table2[[#This Row],[Qualified Social Work Staff Hours]:[Other Social Work Staff Hours]])/Table2[[#This Row],[MDS Census]]</f>
        <v>0.14857972617895171</v>
      </c>
      <c r="P195" s="3">
        <v>4.0215555555555564</v>
      </c>
      <c r="Q195" s="3">
        <v>0</v>
      </c>
      <c r="R195" s="3">
        <f>SUM(Table2[[#This Row],[Qualified Activities Professional Hours]:[Other Activities Professional Hours]])/Table2[[#This Row],[MDS Census]]</f>
        <v>5.0053934448900578E-2</v>
      </c>
      <c r="S195" s="3">
        <v>8.7462222222222241</v>
      </c>
      <c r="T195" s="3">
        <v>4.5003333333333346</v>
      </c>
      <c r="U195" s="3">
        <v>0</v>
      </c>
      <c r="V195" s="3">
        <f>SUM(Table2[[#This Row],[Occupational Therapist Hours]:[OT Aide Hours]])/Table2[[#This Row],[MDS Census]]</f>
        <v>0.16487207855068459</v>
      </c>
      <c r="W195" s="3">
        <v>5.1940000000000008</v>
      </c>
      <c r="X195" s="3">
        <v>9.5381111111111103</v>
      </c>
      <c r="Y195" s="3">
        <v>0</v>
      </c>
      <c r="Z195" s="3">
        <f>SUM(Table2[[#This Row],[Physical Therapist (PT) Hours]:[PT Aide Hours]])/Table2[[#This Row],[MDS Census]]</f>
        <v>0.18336191398146867</v>
      </c>
      <c r="AA195" s="3">
        <v>0</v>
      </c>
      <c r="AB195" s="3">
        <v>0</v>
      </c>
      <c r="AC195" s="3">
        <v>0</v>
      </c>
      <c r="AD195" s="3">
        <v>0</v>
      </c>
      <c r="AE195" s="3">
        <v>0</v>
      </c>
      <c r="AF195" s="3">
        <v>0</v>
      </c>
      <c r="AG195" s="3">
        <v>0</v>
      </c>
      <c r="AH195" s="1" t="s">
        <v>193</v>
      </c>
      <c r="AI195" s="17">
        <v>4</v>
      </c>
      <c r="AJ195" s="1"/>
    </row>
    <row r="196" spans="1:36" x14ac:dyDescent="0.2">
      <c r="A196" s="1" t="s">
        <v>273</v>
      </c>
      <c r="B196" s="1" t="s">
        <v>466</v>
      </c>
      <c r="C196" s="1" t="s">
        <v>563</v>
      </c>
      <c r="D196" s="1" t="s">
        <v>694</v>
      </c>
      <c r="E196" s="3">
        <v>86.277777777777771</v>
      </c>
      <c r="F196" s="3">
        <v>5.6</v>
      </c>
      <c r="G196" s="3">
        <v>0.27777777777777779</v>
      </c>
      <c r="H196" s="3">
        <v>0.38333333333333336</v>
      </c>
      <c r="I196" s="3">
        <v>2.5722222222222224</v>
      </c>
      <c r="J196" s="3">
        <v>0</v>
      </c>
      <c r="K196" s="3">
        <v>0</v>
      </c>
      <c r="L196" s="3">
        <v>4.1993333333333336</v>
      </c>
      <c r="M196" s="3">
        <v>5.0954444444444444</v>
      </c>
      <c r="N196" s="3">
        <v>3.8176666666666663</v>
      </c>
      <c r="O196" s="3">
        <f>SUM(Table2[[#This Row],[Qualified Social Work Staff Hours]:[Other Social Work Staff Hours]])/Table2[[#This Row],[MDS Census]]</f>
        <v>0.10330714745653574</v>
      </c>
      <c r="P196" s="3">
        <v>5.4888888888888898</v>
      </c>
      <c r="Q196" s="3">
        <v>1.0379999999999998</v>
      </c>
      <c r="R196" s="3">
        <f>SUM(Table2[[#This Row],[Qualified Activities Professional Hours]:[Other Activities Professional Hours]])/Table2[[#This Row],[MDS Census]]</f>
        <v>7.5649710238248555E-2</v>
      </c>
      <c r="S196" s="3">
        <v>8.8301111111111119</v>
      </c>
      <c r="T196" s="3">
        <v>6.7816666666666645</v>
      </c>
      <c r="U196" s="3">
        <v>0</v>
      </c>
      <c r="V196" s="3">
        <f>SUM(Table2[[#This Row],[Occupational Therapist Hours]:[OT Aide Hours]])/Table2[[#This Row],[MDS Census]]</f>
        <v>0.18094784288473922</v>
      </c>
      <c r="W196" s="3">
        <v>6.4142222222222234</v>
      </c>
      <c r="X196" s="3">
        <v>7.1972222222222237</v>
      </c>
      <c r="Y196" s="3">
        <v>0</v>
      </c>
      <c r="Z196" s="3">
        <f>SUM(Table2[[#This Row],[Physical Therapist (PT) Hours]:[PT Aide Hours]])/Table2[[#This Row],[MDS Census]]</f>
        <v>0.15776303927881524</v>
      </c>
      <c r="AA196" s="3">
        <v>0</v>
      </c>
      <c r="AB196" s="3">
        <v>0</v>
      </c>
      <c r="AC196" s="3">
        <v>0</v>
      </c>
      <c r="AD196" s="3">
        <v>9.5444444444444443E-2</v>
      </c>
      <c r="AE196" s="3">
        <v>0</v>
      </c>
      <c r="AF196" s="3">
        <v>4.7881111111111103</v>
      </c>
      <c r="AG196" s="3">
        <v>0</v>
      </c>
      <c r="AH196" s="1" t="s">
        <v>194</v>
      </c>
      <c r="AI196" s="17">
        <v>4</v>
      </c>
      <c r="AJ196" s="1"/>
    </row>
    <row r="197" spans="1:36" x14ac:dyDescent="0.2">
      <c r="A197" s="1" t="s">
        <v>273</v>
      </c>
      <c r="B197" s="1" t="s">
        <v>467</v>
      </c>
      <c r="C197" s="1" t="s">
        <v>591</v>
      </c>
      <c r="D197" s="1" t="s">
        <v>800</v>
      </c>
      <c r="E197" s="3">
        <v>59.37777777777778</v>
      </c>
      <c r="F197" s="3">
        <v>5.1555555555555559</v>
      </c>
      <c r="G197" s="3">
        <v>0</v>
      </c>
      <c r="H197" s="3">
        <v>0</v>
      </c>
      <c r="I197" s="3">
        <v>1.1555555555555554</v>
      </c>
      <c r="J197" s="3">
        <v>0</v>
      </c>
      <c r="K197" s="3">
        <v>0</v>
      </c>
      <c r="L197" s="3">
        <v>0</v>
      </c>
      <c r="M197" s="3">
        <v>5.1865555555555565</v>
      </c>
      <c r="N197" s="3">
        <v>0</v>
      </c>
      <c r="O197" s="3">
        <f>SUM(Table2[[#This Row],[Qualified Social Work Staff Hours]:[Other Social Work Staff Hours]])/Table2[[#This Row],[MDS Census]]</f>
        <v>8.7348428143712589E-2</v>
      </c>
      <c r="P197" s="3">
        <v>4.6216666666666661</v>
      </c>
      <c r="Q197" s="3">
        <v>0</v>
      </c>
      <c r="R197" s="3">
        <f>SUM(Table2[[#This Row],[Qualified Activities Professional Hours]:[Other Activities Professional Hours]])/Table2[[#This Row],[MDS Census]]</f>
        <v>7.7834955089820343E-2</v>
      </c>
      <c r="S197" s="3">
        <v>0</v>
      </c>
      <c r="T197" s="3">
        <v>0</v>
      </c>
      <c r="U197" s="3">
        <v>0</v>
      </c>
      <c r="V197" s="3">
        <f>SUM(Table2[[#This Row],[Occupational Therapist Hours]:[OT Aide Hours]])/Table2[[#This Row],[MDS Census]]</f>
        <v>0</v>
      </c>
      <c r="W197" s="3">
        <v>0</v>
      </c>
      <c r="X197" s="3">
        <v>0</v>
      </c>
      <c r="Y197" s="3">
        <v>0</v>
      </c>
      <c r="Z197" s="3">
        <f>SUM(Table2[[#This Row],[Physical Therapist (PT) Hours]:[PT Aide Hours]])/Table2[[#This Row],[MDS Census]]</f>
        <v>0</v>
      </c>
      <c r="AA197" s="3">
        <v>0</v>
      </c>
      <c r="AB197" s="3">
        <v>0</v>
      </c>
      <c r="AC197" s="3">
        <v>0</v>
      </c>
      <c r="AD197" s="3">
        <v>0</v>
      </c>
      <c r="AE197" s="3">
        <v>0</v>
      </c>
      <c r="AF197" s="3">
        <v>0</v>
      </c>
      <c r="AG197" s="3">
        <v>0</v>
      </c>
      <c r="AH197" s="1" t="s">
        <v>195</v>
      </c>
      <c r="AI197" s="17">
        <v>4</v>
      </c>
      <c r="AJ197" s="1"/>
    </row>
    <row r="198" spans="1:36" x14ac:dyDescent="0.2">
      <c r="A198" s="1" t="s">
        <v>273</v>
      </c>
      <c r="B198" s="1" t="s">
        <v>468</v>
      </c>
      <c r="C198" s="1" t="s">
        <v>673</v>
      </c>
      <c r="D198" s="1" t="s">
        <v>755</v>
      </c>
      <c r="E198" s="3">
        <v>41.777777777777779</v>
      </c>
      <c r="F198" s="3">
        <v>3.153888888888889</v>
      </c>
      <c r="G198" s="3">
        <v>0.13333333333333333</v>
      </c>
      <c r="H198" s="3">
        <v>0</v>
      </c>
      <c r="I198" s="3">
        <v>0</v>
      </c>
      <c r="J198" s="3">
        <v>0</v>
      </c>
      <c r="K198" s="3">
        <v>0</v>
      </c>
      <c r="L198" s="3">
        <v>4.3155555555555543</v>
      </c>
      <c r="M198" s="3">
        <v>2.5777777777777779</v>
      </c>
      <c r="N198" s="3">
        <v>0</v>
      </c>
      <c r="O198" s="3">
        <f>SUM(Table2[[#This Row],[Qualified Social Work Staff Hours]:[Other Social Work Staff Hours]])/Table2[[#This Row],[MDS Census]]</f>
        <v>6.1702127659574474E-2</v>
      </c>
      <c r="P198" s="3">
        <v>4.6847777777777777</v>
      </c>
      <c r="Q198" s="3">
        <v>0</v>
      </c>
      <c r="R198" s="3">
        <f>SUM(Table2[[#This Row],[Qualified Activities Professional Hours]:[Other Activities Professional Hours]])/Table2[[#This Row],[MDS Census]]</f>
        <v>0.11213563829787233</v>
      </c>
      <c r="S198" s="3">
        <v>5.7752222222222223</v>
      </c>
      <c r="T198" s="3">
        <v>0</v>
      </c>
      <c r="U198" s="3">
        <v>5.1459999999999999</v>
      </c>
      <c r="V198" s="3">
        <f>SUM(Table2[[#This Row],[Occupational Therapist Hours]:[OT Aide Hours]])/Table2[[#This Row],[MDS Census]]</f>
        <v>0.2614122340425532</v>
      </c>
      <c r="W198" s="3">
        <v>1.6222222222222222</v>
      </c>
      <c r="X198" s="3">
        <v>0</v>
      </c>
      <c r="Y198" s="3">
        <v>4.1658888888888876</v>
      </c>
      <c r="Z198" s="3">
        <f>SUM(Table2[[#This Row],[Physical Therapist (PT) Hours]:[PT Aide Hours]])/Table2[[#This Row],[MDS Census]]</f>
        <v>0.13854521276595744</v>
      </c>
      <c r="AA198" s="3">
        <v>0</v>
      </c>
      <c r="AB198" s="3">
        <v>0</v>
      </c>
      <c r="AC198" s="3">
        <v>0</v>
      </c>
      <c r="AD198" s="3">
        <v>0</v>
      </c>
      <c r="AE198" s="3">
        <v>0</v>
      </c>
      <c r="AF198" s="3">
        <v>0</v>
      </c>
      <c r="AG198" s="3">
        <v>0</v>
      </c>
      <c r="AH198" s="1" t="s">
        <v>196</v>
      </c>
      <c r="AI198" s="17">
        <v>4</v>
      </c>
      <c r="AJ198" s="1"/>
    </row>
    <row r="199" spans="1:36" x14ac:dyDescent="0.2">
      <c r="A199" s="1" t="s">
        <v>273</v>
      </c>
      <c r="B199" s="1" t="s">
        <v>469</v>
      </c>
      <c r="C199" s="1" t="s">
        <v>674</v>
      </c>
      <c r="D199" s="1" t="s">
        <v>749</v>
      </c>
      <c r="E199" s="3">
        <v>58.866666666666667</v>
      </c>
      <c r="F199" s="3">
        <v>5.5111111111111111</v>
      </c>
      <c r="G199" s="3">
        <v>0.71111111111111114</v>
      </c>
      <c r="H199" s="3">
        <v>0.26666666666666666</v>
      </c>
      <c r="I199" s="3">
        <v>0.44444444444444442</v>
      </c>
      <c r="J199" s="3">
        <v>0</v>
      </c>
      <c r="K199" s="3">
        <v>0</v>
      </c>
      <c r="L199" s="3">
        <v>5.7072222222222218</v>
      </c>
      <c r="M199" s="3">
        <v>4.927777777777778</v>
      </c>
      <c r="N199" s="3">
        <v>0</v>
      </c>
      <c r="O199" s="3">
        <f>SUM(Table2[[#This Row],[Qualified Social Work Staff Hours]:[Other Social Work Staff Hours]])/Table2[[#This Row],[MDS Census]]</f>
        <v>8.3710834277085699E-2</v>
      </c>
      <c r="P199" s="3">
        <v>5.8277777777777775</v>
      </c>
      <c r="Q199" s="3">
        <v>5.1166666666666663</v>
      </c>
      <c r="R199" s="3">
        <f>SUM(Table2[[#This Row],[Qualified Activities Professional Hours]:[Other Activities Professional Hours]])/Table2[[#This Row],[MDS Census]]</f>
        <v>0.18591921479803697</v>
      </c>
      <c r="S199" s="3">
        <v>6.6431111111111099</v>
      </c>
      <c r="T199" s="3">
        <v>0</v>
      </c>
      <c r="U199" s="3">
        <v>0</v>
      </c>
      <c r="V199" s="3">
        <f>SUM(Table2[[#This Row],[Occupational Therapist Hours]:[OT Aide Hours]])/Table2[[#This Row],[MDS Census]]</f>
        <v>0.11285013212533029</v>
      </c>
      <c r="W199" s="3">
        <v>6.6563333333333325</v>
      </c>
      <c r="X199" s="3">
        <v>0</v>
      </c>
      <c r="Y199" s="3">
        <v>0</v>
      </c>
      <c r="Z199" s="3">
        <f>SUM(Table2[[#This Row],[Physical Therapist (PT) Hours]:[PT Aide Hours]])/Table2[[#This Row],[MDS Census]]</f>
        <v>0.11307474518686295</v>
      </c>
      <c r="AA199" s="3">
        <v>0</v>
      </c>
      <c r="AB199" s="3">
        <v>0</v>
      </c>
      <c r="AC199" s="3">
        <v>0</v>
      </c>
      <c r="AD199" s="3">
        <v>0</v>
      </c>
      <c r="AE199" s="3">
        <v>0</v>
      </c>
      <c r="AF199" s="3">
        <v>0</v>
      </c>
      <c r="AG199" s="3">
        <v>0</v>
      </c>
      <c r="AH199" s="1" t="s">
        <v>197</v>
      </c>
      <c r="AI199" s="17">
        <v>4</v>
      </c>
      <c r="AJ199" s="1"/>
    </row>
    <row r="200" spans="1:36" x14ac:dyDescent="0.2">
      <c r="A200" s="1" t="s">
        <v>273</v>
      </c>
      <c r="B200" s="1" t="s">
        <v>470</v>
      </c>
      <c r="C200" s="1" t="s">
        <v>549</v>
      </c>
      <c r="D200" s="1" t="s">
        <v>801</v>
      </c>
      <c r="E200" s="3">
        <v>54.355555555555554</v>
      </c>
      <c r="F200" s="3">
        <v>24.157</v>
      </c>
      <c r="G200" s="3">
        <v>0.88888888888888884</v>
      </c>
      <c r="H200" s="3">
        <v>0</v>
      </c>
      <c r="I200" s="3">
        <v>0.3888888888888889</v>
      </c>
      <c r="J200" s="3">
        <v>0</v>
      </c>
      <c r="K200" s="3">
        <v>0</v>
      </c>
      <c r="L200" s="3">
        <v>0.4538888888888889</v>
      </c>
      <c r="M200" s="3">
        <v>5.2888888888888888</v>
      </c>
      <c r="N200" s="3">
        <v>0</v>
      </c>
      <c r="O200" s="3">
        <f>SUM(Table2[[#This Row],[Qualified Social Work Staff Hours]:[Other Social Work Staff Hours]])/Table2[[#This Row],[MDS Census]]</f>
        <v>9.7301717089125106E-2</v>
      </c>
      <c r="P200" s="3">
        <v>5.3731111111111112</v>
      </c>
      <c r="Q200" s="3">
        <v>0</v>
      </c>
      <c r="R200" s="3">
        <f>SUM(Table2[[#This Row],[Qualified Activities Professional Hours]:[Other Activities Professional Hours]])/Table2[[#This Row],[MDS Census]]</f>
        <v>9.8851185609157816E-2</v>
      </c>
      <c r="S200" s="3">
        <v>3.2055555555555557</v>
      </c>
      <c r="T200" s="3">
        <v>0</v>
      </c>
      <c r="U200" s="3">
        <v>0</v>
      </c>
      <c r="V200" s="3">
        <f>SUM(Table2[[#This Row],[Occupational Therapist Hours]:[OT Aide Hours]])/Table2[[#This Row],[MDS Census]]</f>
        <v>5.8973834832379397E-2</v>
      </c>
      <c r="W200" s="3">
        <v>0</v>
      </c>
      <c r="X200" s="3">
        <v>0.8856666666666666</v>
      </c>
      <c r="Y200" s="3">
        <v>0</v>
      </c>
      <c r="Z200" s="3">
        <f>SUM(Table2[[#This Row],[Physical Therapist (PT) Hours]:[PT Aide Hours]])/Table2[[#This Row],[MDS Census]]</f>
        <v>1.6293949304987735E-2</v>
      </c>
      <c r="AA200" s="3">
        <v>0</v>
      </c>
      <c r="AB200" s="3">
        <v>0</v>
      </c>
      <c r="AC200" s="3">
        <v>0</v>
      </c>
      <c r="AD200" s="3">
        <v>0</v>
      </c>
      <c r="AE200" s="3">
        <v>0</v>
      </c>
      <c r="AF200" s="3">
        <v>0</v>
      </c>
      <c r="AG200" s="3">
        <v>0</v>
      </c>
      <c r="AH200" s="1" t="s">
        <v>198</v>
      </c>
      <c r="AI200" s="17">
        <v>4</v>
      </c>
      <c r="AJ200" s="1"/>
    </row>
    <row r="201" spans="1:36" x14ac:dyDescent="0.2">
      <c r="A201" s="1" t="s">
        <v>273</v>
      </c>
      <c r="B201" s="1" t="s">
        <v>471</v>
      </c>
      <c r="C201" s="1" t="s">
        <v>585</v>
      </c>
      <c r="D201" s="1" t="s">
        <v>802</v>
      </c>
      <c r="E201" s="3">
        <v>36.522222222222226</v>
      </c>
      <c r="F201" s="3">
        <v>5.6888888888888891</v>
      </c>
      <c r="G201" s="3">
        <v>0.53333333333333333</v>
      </c>
      <c r="H201" s="3">
        <v>0.24444444444444444</v>
      </c>
      <c r="I201" s="3">
        <v>0.53333333333333333</v>
      </c>
      <c r="J201" s="3">
        <v>0</v>
      </c>
      <c r="K201" s="3">
        <v>0</v>
      </c>
      <c r="L201" s="3">
        <v>1.6184444444444448</v>
      </c>
      <c r="M201" s="3">
        <v>4.9487777777777771</v>
      </c>
      <c r="N201" s="3">
        <v>0</v>
      </c>
      <c r="O201" s="3">
        <f>SUM(Table2[[#This Row],[Qualified Social Work Staff Hours]:[Other Social Work Staff Hours]])/Table2[[#This Row],[MDS Census]]</f>
        <v>0.13550045634317004</v>
      </c>
      <c r="P201" s="3">
        <v>5.4823333333333339</v>
      </c>
      <c r="Q201" s="3">
        <v>8.8888888888888892E-2</v>
      </c>
      <c r="R201" s="3">
        <f>SUM(Table2[[#This Row],[Qualified Activities Professional Hours]:[Other Activities Professional Hours]])/Table2[[#This Row],[MDS Census]]</f>
        <v>0.15254335260115606</v>
      </c>
      <c r="S201" s="3">
        <v>1.1461111111111111</v>
      </c>
      <c r="T201" s="3">
        <v>4.371888888888888</v>
      </c>
      <c r="U201" s="3">
        <v>0</v>
      </c>
      <c r="V201" s="3">
        <f>SUM(Table2[[#This Row],[Occupational Therapist Hours]:[OT Aide Hours]])/Table2[[#This Row],[MDS Census]]</f>
        <v>0.15108609674475201</v>
      </c>
      <c r="W201" s="3">
        <v>0.94966666666666666</v>
      </c>
      <c r="X201" s="3">
        <v>6.256222222222223</v>
      </c>
      <c r="Y201" s="3">
        <v>0</v>
      </c>
      <c r="Z201" s="3">
        <f>SUM(Table2[[#This Row],[Physical Therapist (PT) Hours]:[PT Aide Hours]])/Table2[[#This Row],[MDS Census]]</f>
        <v>0.19730149072102221</v>
      </c>
      <c r="AA201" s="3">
        <v>0</v>
      </c>
      <c r="AB201" s="3">
        <v>0</v>
      </c>
      <c r="AC201" s="3">
        <v>0</v>
      </c>
      <c r="AD201" s="3">
        <v>0</v>
      </c>
      <c r="AE201" s="3">
        <v>0</v>
      </c>
      <c r="AF201" s="3">
        <v>0</v>
      </c>
      <c r="AG201" s="3">
        <v>0</v>
      </c>
      <c r="AH201" s="1" t="s">
        <v>199</v>
      </c>
      <c r="AI201" s="17">
        <v>4</v>
      </c>
      <c r="AJ201" s="1"/>
    </row>
    <row r="202" spans="1:36" x14ac:dyDescent="0.2">
      <c r="A202" s="1" t="s">
        <v>273</v>
      </c>
      <c r="B202" s="1" t="s">
        <v>472</v>
      </c>
      <c r="C202" s="1" t="s">
        <v>675</v>
      </c>
      <c r="D202" s="1" t="s">
        <v>803</v>
      </c>
      <c r="E202" s="3">
        <v>48.5</v>
      </c>
      <c r="F202" s="3">
        <v>5.6888888888888891</v>
      </c>
      <c r="G202" s="3">
        <v>0.13333333333333333</v>
      </c>
      <c r="H202" s="3">
        <v>0.28333333333333333</v>
      </c>
      <c r="I202" s="3">
        <v>0.82866666666666666</v>
      </c>
      <c r="J202" s="3">
        <v>0</v>
      </c>
      <c r="K202" s="3">
        <v>0</v>
      </c>
      <c r="L202" s="3">
        <v>3.5395555555555545</v>
      </c>
      <c r="M202" s="3">
        <v>0</v>
      </c>
      <c r="N202" s="3">
        <v>2.5268888888888883</v>
      </c>
      <c r="O202" s="3">
        <f>SUM(Table2[[#This Row],[Qualified Social Work Staff Hours]:[Other Social Work Staff Hours]])/Table2[[#This Row],[MDS Census]]</f>
        <v>5.2100801832760585E-2</v>
      </c>
      <c r="P202" s="3">
        <v>0</v>
      </c>
      <c r="Q202" s="3">
        <v>4.5276666666666676</v>
      </c>
      <c r="R202" s="3">
        <f>SUM(Table2[[#This Row],[Qualified Activities Professional Hours]:[Other Activities Professional Hours]])/Table2[[#This Row],[MDS Census]]</f>
        <v>9.3353951890034384E-2</v>
      </c>
      <c r="S202" s="3">
        <v>1.7232222222222227</v>
      </c>
      <c r="T202" s="3">
        <v>8.9896666666666682</v>
      </c>
      <c r="U202" s="3">
        <v>0</v>
      </c>
      <c r="V202" s="3">
        <f>SUM(Table2[[#This Row],[Occupational Therapist Hours]:[OT Aide Hours]])/Table2[[#This Row],[MDS Census]]</f>
        <v>0.2208843069873998</v>
      </c>
      <c r="W202" s="3">
        <v>4.7569999999999997</v>
      </c>
      <c r="X202" s="3">
        <v>6.0100000000000007</v>
      </c>
      <c r="Y202" s="3">
        <v>0</v>
      </c>
      <c r="Z202" s="3">
        <f>SUM(Table2[[#This Row],[Physical Therapist (PT) Hours]:[PT Aide Hours]])/Table2[[#This Row],[MDS Census]]</f>
        <v>0.22199999999999998</v>
      </c>
      <c r="AA202" s="3">
        <v>0</v>
      </c>
      <c r="AB202" s="3">
        <v>0</v>
      </c>
      <c r="AC202" s="3">
        <v>0</v>
      </c>
      <c r="AD202" s="3">
        <v>0</v>
      </c>
      <c r="AE202" s="3">
        <v>0</v>
      </c>
      <c r="AF202" s="3">
        <v>0</v>
      </c>
      <c r="AG202" s="3">
        <v>0</v>
      </c>
      <c r="AH202" s="1" t="s">
        <v>200</v>
      </c>
      <c r="AI202" s="17">
        <v>4</v>
      </c>
      <c r="AJ202" s="1"/>
    </row>
    <row r="203" spans="1:36" x14ac:dyDescent="0.2">
      <c r="A203" s="1" t="s">
        <v>273</v>
      </c>
      <c r="B203" s="1" t="s">
        <v>473</v>
      </c>
      <c r="C203" s="1" t="s">
        <v>583</v>
      </c>
      <c r="D203" s="1" t="s">
        <v>741</v>
      </c>
      <c r="E203" s="3">
        <v>91.87777777777778</v>
      </c>
      <c r="F203" s="3">
        <v>5.6</v>
      </c>
      <c r="G203" s="3">
        <v>0.16666666666666666</v>
      </c>
      <c r="H203" s="3">
        <v>0.43011111111111111</v>
      </c>
      <c r="I203" s="3">
        <v>0.8</v>
      </c>
      <c r="J203" s="3">
        <v>0</v>
      </c>
      <c r="K203" s="3">
        <v>0</v>
      </c>
      <c r="L203" s="3">
        <v>0</v>
      </c>
      <c r="M203" s="3">
        <v>0</v>
      </c>
      <c r="N203" s="3">
        <v>11.334333333333332</v>
      </c>
      <c r="O203" s="3">
        <f>SUM(Table2[[#This Row],[Qualified Social Work Staff Hours]:[Other Social Work Staff Hours]])/Table2[[#This Row],[MDS Census]]</f>
        <v>0.12336316362317086</v>
      </c>
      <c r="P203" s="3">
        <v>5.5354444444444466</v>
      </c>
      <c r="Q203" s="3">
        <v>5.5541111111111103</v>
      </c>
      <c r="R203" s="3">
        <f>SUM(Table2[[#This Row],[Qualified Activities Professional Hours]:[Other Activities Professional Hours]])/Table2[[#This Row],[MDS Census]]</f>
        <v>0.12069899625105818</v>
      </c>
      <c r="S203" s="3">
        <v>0</v>
      </c>
      <c r="T203" s="3">
        <v>0</v>
      </c>
      <c r="U203" s="3">
        <v>0</v>
      </c>
      <c r="V203" s="3">
        <f>SUM(Table2[[#This Row],[Occupational Therapist Hours]:[OT Aide Hours]])/Table2[[#This Row],[MDS Census]]</f>
        <v>0</v>
      </c>
      <c r="W203" s="3">
        <v>0</v>
      </c>
      <c r="X203" s="3">
        <v>0</v>
      </c>
      <c r="Y203" s="3">
        <v>0</v>
      </c>
      <c r="Z203" s="3">
        <f>SUM(Table2[[#This Row],[Physical Therapist (PT) Hours]:[PT Aide Hours]])/Table2[[#This Row],[MDS Census]]</f>
        <v>0</v>
      </c>
      <c r="AA203" s="3">
        <v>0</v>
      </c>
      <c r="AB203" s="3">
        <v>0</v>
      </c>
      <c r="AC203" s="3">
        <v>0</v>
      </c>
      <c r="AD203" s="3">
        <v>0</v>
      </c>
      <c r="AE203" s="3">
        <v>0</v>
      </c>
      <c r="AF203" s="3">
        <v>0</v>
      </c>
      <c r="AG203" s="3">
        <v>0</v>
      </c>
      <c r="AH203" s="1" t="s">
        <v>201</v>
      </c>
      <c r="AI203" s="17">
        <v>4</v>
      </c>
      <c r="AJ203" s="1"/>
    </row>
    <row r="204" spans="1:36" x14ac:dyDescent="0.2">
      <c r="A204" s="1" t="s">
        <v>273</v>
      </c>
      <c r="B204" s="1" t="s">
        <v>474</v>
      </c>
      <c r="C204" s="1" t="s">
        <v>563</v>
      </c>
      <c r="D204" s="1" t="s">
        <v>694</v>
      </c>
      <c r="E204" s="3">
        <v>37.955555555555556</v>
      </c>
      <c r="F204" s="3">
        <v>5.6888888888888891</v>
      </c>
      <c r="G204" s="3">
        <v>0</v>
      </c>
      <c r="H204" s="3">
        <v>0.31911111111111123</v>
      </c>
      <c r="I204" s="3">
        <v>4.1645555555555553</v>
      </c>
      <c r="J204" s="3">
        <v>0</v>
      </c>
      <c r="K204" s="3">
        <v>0</v>
      </c>
      <c r="L204" s="3">
        <v>2.5782222222222226</v>
      </c>
      <c r="M204" s="3">
        <v>5.5055555555555555</v>
      </c>
      <c r="N204" s="3">
        <v>0</v>
      </c>
      <c r="O204" s="3">
        <f>SUM(Table2[[#This Row],[Qualified Social Work Staff Hours]:[Other Social Work Staff Hours]])/Table2[[#This Row],[MDS Census]]</f>
        <v>0.14505269320843092</v>
      </c>
      <c r="P204" s="3">
        <v>5.2461111111111105</v>
      </c>
      <c r="Q204" s="3">
        <v>0</v>
      </c>
      <c r="R204" s="3">
        <f>SUM(Table2[[#This Row],[Qualified Activities Professional Hours]:[Other Activities Professional Hours]])/Table2[[#This Row],[MDS Census]]</f>
        <v>0.13821721311475407</v>
      </c>
      <c r="S204" s="3">
        <v>6.1878888888888888</v>
      </c>
      <c r="T204" s="3">
        <v>5.1516666666666673</v>
      </c>
      <c r="U204" s="3">
        <v>0</v>
      </c>
      <c r="V204" s="3">
        <f>SUM(Table2[[#This Row],[Occupational Therapist Hours]:[OT Aide Hours]])/Table2[[#This Row],[MDS Census]]</f>
        <v>0.29875878220140517</v>
      </c>
      <c r="W204" s="3">
        <v>3.8921111111111113</v>
      </c>
      <c r="X204" s="3">
        <v>4.501777777777777</v>
      </c>
      <c r="Y204" s="3">
        <v>0</v>
      </c>
      <c r="Z204" s="3">
        <f>SUM(Table2[[#This Row],[Physical Therapist (PT) Hours]:[PT Aide Hours]])/Table2[[#This Row],[MDS Census]]</f>
        <v>0.22115046838407493</v>
      </c>
      <c r="AA204" s="3">
        <v>0</v>
      </c>
      <c r="AB204" s="3">
        <v>0</v>
      </c>
      <c r="AC204" s="3">
        <v>0</v>
      </c>
      <c r="AD204" s="3">
        <v>0</v>
      </c>
      <c r="AE204" s="3">
        <v>0</v>
      </c>
      <c r="AF204" s="3">
        <v>98.383222222222201</v>
      </c>
      <c r="AG204" s="3">
        <v>0.31111111111111112</v>
      </c>
      <c r="AH204" s="1" t="s">
        <v>202</v>
      </c>
      <c r="AI204" s="17">
        <v>4</v>
      </c>
      <c r="AJ204" s="1"/>
    </row>
    <row r="205" spans="1:36" x14ac:dyDescent="0.2">
      <c r="A205" s="1" t="s">
        <v>273</v>
      </c>
      <c r="B205" s="1" t="s">
        <v>475</v>
      </c>
      <c r="C205" s="1" t="s">
        <v>567</v>
      </c>
      <c r="D205" s="1" t="s">
        <v>712</v>
      </c>
      <c r="E205" s="3">
        <v>52.177777777777777</v>
      </c>
      <c r="F205" s="3">
        <v>5.6</v>
      </c>
      <c r="G205" s="3">
        <v>0</v>
      </c>
      <c r="H205" s="3">
        <v>0</v>
      </c>
      <c r="I205" s="3">
        <v>0</v>
      </c>
      <c r="J205" s="3">
        <v>0</v>
      </c>
      <c r="K205" s="3">
        <v>0</v>
      </c>
      <c r="L205" s="3">
        <v>3.8190000000000004</v>
      </c>
      <c r="M205" s="3">
        <v>10.571333333333333</v>
      </c>
      <c r="N205" s="3">
        <v>0</v>
      </c>
      <c r="O205" s="3">
        <f>SUM(Table2[[#This Row],[Qualified Social Work Staff Hours]:[Other Social Work Staff Hours]])/Table2[[#This Row],[MDS Census]]</f>
        <v>0.20260221465076661</v>
      </c>
      <c r="P205" s="3">
        <v>4.5291111111111118</v>
      </c>
      <c r="Q205" s="3">
        <v>0</v>
      </c>
      <c r="R205" s="3">
        <f>SUM(Table2[[#This Row],[Qualified Activities Professional Hours]:[Other Activities Professional Hours]])/Table2[[#This Row],[MDS Census]]</f>
        <v>8.6801533219761515E-2</v>
      </c>
      <c r="S205" s="3">
        <v>0</v>
      </c>
      <c r="T205" s="3">
        <v>0</v>
      </c>
      <c r="U205" s="3">
        <v>0</v>
      </c>
      <c r="V205" s="3">
        <f>SUM(Table2[[#This Row],[Occupational Therapist Hours]:[OT Aide Hours]])/Table2[[#This Row],[MDS Census]]</f>
        <v>0</v>
      </c>
      <c r="W205" s="3">
        <v>0</v>
      </c>
      <c r="X205" s="3">
        <v>0</v>
      </c>
      <c r="Y205" s="3">
        <v>0</v>
      </c>
      <c r="Z205" s="3">
        <f>SUM(Table2[[#This Row],[Physical Therapist (PT) Hours]:[PT Aide Hours]])/Table2[[#This Row],[MDS Census]]</f>
        <v>0</v>
      </c>
      <c r="AA205" s="3">
        <v>0</v>
      </c>
      <c r="AB205" s="3">
        <v>0</v>
      </c>
      <c r="AC205" s="3">
        <v>0</v>
      </c>
      <c r="AD205" s="3">
        <v>0</v>
      </c>
      <c r="AE205" s="3">
        <v>0</v>
      </c>
      <c r="AF205" s="3">
        <v>0</v>
      </c>
      <c r="AG205" s="3">
        <v>0</v>
      </c>
      <c r="AH205" s="1" t="s">
        <v>203</v>
      </c>
      <c r="AI205" s="17">
        <v>4</v>
      </c>
      <c r="AJ205" s="1"/>
    </row>
    <row r="206" spans="1:36" x14ac:dyDescent="0.2">
      <c r="A206" s="1" t="s">
        <v>273</v>
      </c>
      <c r="B206" s="1" t="s">
        <v>476</v>
      </c>
      <c r="C206" s="1" t="s">
        <v>605</v>
      </c>
      <c r="D206" s="1" t="s">
        <v>764</v>
      </c>
      <c r="E206" s="3">
        <v>52.233333333333334</v>
      </c>
      <c r="F206" s="3">
        <v>19.725000000000001</v>
      </c>
      <c r="G206" s="3">
        <v>0.51388888888888884</v>
      </c>
      <c r="H206" s="3">
        <v>0</v>
      </c>
      <c r="I206" s="3">
        <v>2.3111111111111109</v>
      </c>
      <c r="J206" s="3">
        <v>0</v>
      </c>
      <c r="K206" s="3">
        <v>0</v>
      </c>
      <c r="L206" s="3">
        <v>0</v>
      </c>
      <c r="M206" s="3">
        <v>3.9166666666666665</v>
      </c>
      <c r="N206" s="3">
        <v>0</v>
      </c>
      <c r="O206" s="3">
        <f>SUM(Table2[[#This Row],[Qualified Social Work Staff Hours]:[Other Social Work Staff Hours]])/Table2[[#This Row],[MDS Census]]</f>
        <v>7.4984045947670705E-2</v>
      </c>
      <c r="P206" s="3">
        <v>4.8805555555555555</v>
      </c>
      <c r="Q206" s="3">
        <v>0</v>
      </c>
      <c r="R206" s="3">
        <f>SUM(Table2[[#This Row],[Qualified Activities Professional Hours]:[Other Activities Professional Hours]])/Table2[[#This Row],[MDS Census]]</f>
        <v>9.3437566475218031E-2</v>
      </c>
      <c r="S206" s="3">
        <v>2.2222222222222223E-2</v>
      </c>
      <c r="T206" s="3">
        <v>0</v>
      </c>
      <c r="U206" s="3">
        <v>0</v>
      </c>
      <c r="V206" s="3">
        <f>SUM(Table2[[#This Row],[Occupational Therapist Hours]:[OT Aide Hours]])/Table2[[#This Row],[MDS Census]]</f>
        <v>4.254413954477771E-4</v>
      </c>
      <c r="W206" s="3">
        <v>0.11666666666666667</v>
      </c>
      <c r="X206" s="3">
        <v>0</v>
      </c>
      <c r="Y206" s="3">
        <v>0</v>
      </c>
      <c r="Z206" s="3">
        <f>SUM(Table2[[#This Row],[Physical Therapist (PT) Hours]:[PT Aide Hours]])/Table2[[#This Row],[MDS Census]]</f>
        <v>2.2335673261008296E-3</v>
      </c>
      <c r="AA206" s="3">
        <v>0</v>
      </c>
      <c r="AB206" s="3">
        <v>0</v>
      </c>
      <c r="AC206" s="3">
        <v>0</v>
      </c>
      <c r="AD206" s="3">
        <v>0</v>
      </c>
      <c r="AE206" s="3">
        <v>0</v>
      </c>
      <c r="AF206" s="3">
        <v>0</v>
      </c>
      <c r="AG206" s="3">
        <v>0.66111111111111109</v>
      </c>
      <c r="AH206" s="1" t="s">
        <v>204</v>
      </c>
      <c r="AI206" s="17">
        <v>4</v>
      </c>
      <c r="AJ206" s="1"/>
    </row>
    <row r="207" spans="1:36" x14ac:dyDescent="0.2">
      <c r="A207" s="1" t="s">
        <v>273</v>
      </c>
      <c r="B207" s="1" t="s">
        <v>477</v>
      </c>
      <c r="C207" s="1" t="s">
        <v>676</v>
      </c>
      <c r="D207" s="1" t="s">
        <v>750</v>
      </c>
      <c r="E207" s="3">
        <v>76.599999999999994</v>
      </c>
      <c r="F207" s="3">
        <v>5.4222222222222225</v>
      </c>
      <c r="G207" s="3">
        <v>0.51911111111111052</v>
      </c>
      <c r="H207" s="3">
        <v>0.38377777777777777</v>
      </c>
      <c r="I207" s="3">
        <v>2.2222222222222223</v>
      </c>
      <c r="J207" s="3">
        <v>0</v>
      </c>
      <c r="K207" s="3">
        <v>0</v>
      </c>
      <c r="L207" s="3">
        <v>2.9601111111111127</v>
      </c>
      <c r="M207" s="3">
        <v>0</v>
      </c>
      <c r="N207" s="3">
        <v>0</v>
      </c>
      <c r="O207" s="3">
        <f>SUM(Table2[[#This Row],[Qualified Social Work Staff Hours]:[Other Social Work Staff Hours]])/Table2[[#This Row],[MDS Census]]</f>
        <v>0</v>
      </c>
      <c r="P207" s="3">
        <v>0</v>
      </c>
      <c r="Q207" s="3">
        <v>5.5870000000000015</v>
      </c>
      <c r="R207" s="3">
        <f>SUM(Table2[[#This Row],[Qualified Activities Professional Hours]:[Other Activities Professional Hours]])/Table2[[#This Row],[MDS Census]]</f>
        <v>7.2937336814621431E-2</v>
      </c>
      <c r="S207" s="3">
        <v>4.394555555555554</v>
      </c>
      <c r="T207" s="3">
        <v>4.4638888888888903</v>
      </c>
      <c r="U207" s="3">
        <v>0</v>
      </c>
      <c r="V207" s="3">
        <f>SUM(Table2[[#This Row],[Occupational Therapist Hours]:[OT Aide Hours]])/Table2[[#This Row],[MDS Census]]</f>
        <v>0.11564548883086744</v>
      </c>
      <c r="W207" s="3">
        <v>1.284888888888889</v>
      </c>
      <c r="X207" s="3">
        <v>5.280555555555555</v>
      </c>
      <c r="Y207" s="3">
        <v>0</v>
      </c>
      <c r="Z207" s="3">
        <f>SUM(Table2[[#This Row],[Physical Therapist (PT) Hours]:[PT Aide Hours]])/Table2[[#This Row],[MDS Census]]</f>
        <v>8.5710762982303457E-2</v>
      </c>
      <c r="AA207" s="3">
        <v>0</v>
      </c>
      <c r="AB207" s="3">
        <v>6.3547777777777785</v>
      </c>
      <c r="AC207" s="3">
        <v>0</v>
      </c>
      <c r="AD207" s="3">
        <v>0</v>
      </c>
      <c r="AE207" s="3">
        <v>0</v>
      </c>
      <c r="AF207" s="3">
        <v>0</v>
      </c>
      <c r="AG207" s="3">
        <v>0</v>
      </c>
      <c r="AH207" s="1" t="s">
        <v>205</v>
      </c>
      <c r="AI207" s="17">
        <v>4</v>
      </c>
      <c r="AJ207" s="1"/>
    </row>
    <row r="208" spans="1:36" x14ac:dyDescent="0.2">
      <c r="A208" s="1" t="s">
        <v>273</v>
      </c>
      <c r="B208" s="1" t="s">
        <v>478</v>
      </c>
      <c r="C208" s="1" t="s">
        <v>610</v>
      </c>
      <c r="D208" s="1" t="s">
        <v>745</v>
      </c>
      <c r="E208" s="3">
        <v>76.888888888888886</v>
      </c>
      <c r="F208" s="3">
        <v>4.9777777777777779</v>
      </c>
      <c r="G208" s="3">
        <v>0.14777777777777779</v>
      </c>
      <c r="H208" s="3">
        <v>0.69777777777777772</v>
      </c>
      <c r="I208" s="3">
        <v>0.66555555555555557</v>
      </c>
      <c r="J208" s="3">
        <v>0</v>
      </c>
      <c r="K208" s="3">
        <v>0</v>
      </c>
      <c r="L208" s="3">
        <v>4.6072222222222203</v>
      </c>
      <c r="M208" s="3">
        <v>5.2880000000000011</v>
      </c>
      <c r="N208" s="3">
        <v>0</v>
      </c>
      <c r="O208" s="3">
        <f>SUM(Table2[[#This Row],[Qualified Social Work Staff Hours]:[Other Social Work Staff Hours]])/Table2[[#This Row],[MDS Census]]</f>
        <v>6.8774566473988455E-2</v>
      </c>
      <c r="P208" s="3">
        <v>0.19255555555555554</v>
      </c>
      <c r="Q208" s="3">
        <v>5.5189999999999992</v>
      </c>
      <c r="R208" s="3">
        <f>SUM(Table2[[#This Row],[Qualified Activities Professional Hours]:[Other Activities Professional Hours]])/Table2[[#This Row],[MDS Census]]</f>
        <v>7.4283236994219654E-2</v>
      </c>
      <c r="S208" s="3">
        <v>19.240888888888893</v>
      </c>
      <c r="T208" s="3">
        <v>0</v>
      </c>
      <c r="U208" s="3">
        <v>0</v>
      </c>
      <c r="V208" s="3">
        <f>SUM(Table2[[#This Row],[Occupational Therapist Hours]:[OT Aide Hours]])/Table2[[#This Row],[MDS Census]]</f>
        <v>0.25024277456647404</v>
      </c>
      <c r="W208" s="3">
        <v>2.4832222222222224</v>
      </c>
      <c r="X208" s="3">
        <v>10.563888888888888</v>
      </c>
      <c r="Y208" s="3">
        <v>0</v>
      </c>
      <c r="Z208" s="3">
        <f>SUM(Table2[[#This Row],[Physical Therapist (PT) Hours]:[PT Aide Hours]])/Table2[[#This Row],[MDS Census]]</f>
        <v>0.16968786127167629</v>
      </c>
      <c r="AA208" s="3">
        <v>0</v>
      </c>
      <c r="AB208" s="3">
        <v>0</v>
      </c>
      <c r="AC208" s="3">
        <v>0</v>
      </c>
      <c r="AD208" s="3">
        <v>0</v>
      </c>
      <c r="AE208" s="3">
        <v>0</v>
      </c>
      <c r="AF208" s="3">
        <v>0</v>
      </c>
      <c r="AG208" s="3">
        <v>0</v>
      </c>
      <c r="AH208" s="1" t="s">
        <v>206</v>
      </c>
      <c r="AI208" s="17">
        <v>4</v>
      </c>
      <c r="AJ208" s="1"/>
    </row>
    <row r="209" spans="1:36" x14ac:dyDescent="0.2">
      <c r="A209" s="1" t="s">
        <v>273</v>
      </c>
      <c r="B209" s="1" t="s">
        <v>479</v>
      </c>
      <c r="C209" s="1" t="s">
        <v>576</v>
      </c>
      <c r="D209" s="1" t="s">
        <v>704</v>
      </c>
      <c r="E209" s="3">
        <v>70.75555555555556</v>
      </c>
      <c r="F209" s="3">
        <v>5.6888888888888891</v>
      </c>
      <c r="G209" s="3">
        <v>0.37722222222222224</v>
      </c>
      <c r="H209" s="3">
        <v>0.38088888888888922</v>
      </c>
      <c r="I209" s="3">
        <v>0</v>
      </c>
      <c r="J209" s="3">
        <v>0</v>
      </c>
      <c r="K209" s="3">
        <v>3.3194444444444446</v>
      </c>
      <c r="L209" s="3">
        <v>2.9987777777777769</v>
      </c>
      <c r="M209" s="3">
        <v>11.022222222222222</v>
      </c>
      <c r="N209" s="3">
        <v>0</v>
      </c>
      <c r="O209" s="3">
        <f>SUM(Table2[[#This Row],[Qualified Social Work Staff Hours]:[Other Social Work Staff Hours]])/Table2[[#This Row],[MDS Census]]</f>
        <v>0.15577889447236179</v>
      </c>
      <c r="P209" s="3">
        <v>5</v>
      </c>
      <c r="Q209" s="3">
        <v>8.28388888888888</v>
      </c>
      <c r="R209" s="3">
        <f>SUM(Table2[[#This Row],[Qualified Activities Professional Hours]:[Other Activities Professional Hours]])/Table2[[#This Row],[MDS Census]]</f>
        <v>0.18774340452261293</v>
      </c>
      <c r="S209" s="3">
        <v>8.9216666666666651</v>
      </c>
      <c r="T209" s="3">
        <v>3.7231111111111108</v>
      </c>
      <c r="U209" s="3">
        <v>0</v>
      </c>
      <c r="V209" s="3">
        <f>SUM(Table2[[#This Row],[Occupational Therapist Hours]:[OT Aide Hours]])/Table2[[#This Row],[MDS Census]]</f>
        <v>0.17871074120603012</v>
      </c>
      <c r="W209" s="3">
        <v>8.0525555555555552</v>
      </c>
      <c r="X209" s="3">
        <v>11.26888888888889</v>
      </c>
      <c r="Y209" s="3">
        <v>4.4593333333333334</v>
      </c>
      <c r="Z209" s="3">
        <f>SUM(Table2[[#This Row],[Physical Therapist (PT) Hours]:[PT Aide Hours]])/Table2[[#This Row],[MDS Census]]</f>
        <v>0.33609767587939698</v>
      </c>
      <c r="AA209" s="3">
        <v>0</v>
      </c>
      <c r="AB209" s="3">
        <v>0</v>
      </c>
      <c r="AC209" s="3">
        <v>0</v>
      </c>
      <c r="AD209" s="3">
        <v>0</v>
      </c>
      <c r="AE209" s="3">
        <v>0</v>
      </c>
      <c r="AF209" s="3">
        <v>0</v>
      </c>
      <c r="AG209" s="3">
        <v>0</v>
      </c>
      <c r="AH209" s="1" t="s">
        <v>207</v>
      </c>
      <c r="AI209" s="17">
        <v>4</v>
      </c>
      <c r="AJ209" s="1"/>
    </row>
    <row r="210" spans="1:36" x14ac:dyDescent="0.2">
      <c r="A210" s="1" t="s">
        <v>273</v>
      </c>
      <c r="B210" s="1" t="s">
        <v>480</v>
      </c>
      <c r="C210" s="1" t="s">
        <v>677</v>
      </c>
      <c r="D210" s="1" t="s">
        <v>724</v>
      </c>
      <c r="E210" s="3">
        <v>54.43333333333333</v>
      </c>
      <c r="F210" s="3">
        <v>5.6</v>
      </c>
      <c r="G210" s="3">
        <v>6.6666666666666666E-2</v>
      </c>
      <c r="H210" s="3">
        <v>0.30277777777777776</v>
      </c>
      <c r="I210" s="3">
        <v>1.0583333333333333</v>
      </c>
      <c r="J210" s="3">
        <v>0</v>
      </c>
      <c r="K210" s="3">
        <v>0</v>
      </c>
      <c r="L210" s="3">
        <v>3.810777777777778</v>
      </c>
      <c r="M210" s="3">
        <v>5.6</v>
      </c>
      <c r="N210" s="3">
        <v>0</v>
      </c>
      <c r="O210" s="3">
        <f>SUM(Table2[[#This Row],[Qualified Social Work Staff Hours]:[Other Social Work Staff Hours]])/Table2[[#This Row],[MDS Census]]</f>
        <v>0.10287813839559094</v>
      </c>
      <c r="P210" s="3">
        <v>8.7844444444444445</v>
      </c>
      <c r="Q210" s="3">
        <v>0</v>
      </c>
      <c r="R210" s="3">
        <f>SUM(Table2[[#This Row],[Qualified Activities Professional Hours]:[Other Activities Professional Hours]])/Table2[[#This Row],[MDS Census]]</f>
        <v>0.16137987344355992</v>
      </c>
      <c r="S210" s="3">
        <v>3.8612222222222221</v>
      </c>
      <c r="T210" s="3">
        <v>6.6191111111111116</v>
      </c>
      <c r="U210" s="3">
        <v>0</v>
      </c>
      <c r="V210" s="3">
        <f>SUM(Table2[[#This Row],[Occupational Therapist Hours]:[OT Aide Hours]])/Table2[[#This Row],[MDS Census]]</f>
        <v>0.19253521126760567</v>
      </c>
      <c r="W210" s="3">
        <v>0.2</v>
      </c>
      <c r="X210" s="3">
        <v>9.5697777777777766</v>
      </c>
      <c r="Y210" s="3">
        <v>0</v>
      </c>
      <c r="Z210" s="3">
        <f>SUM(Table2[[#This Row],[Physical Therapist (PT) Hours]:[PT Aide Hours]])/Table2[[#This Row],[MDS Census]]</f>
        <v>0.17948152684221266</v>
      </c>
      <c r="AA210" s="3">
        <v>0</v>
      </c>
      <c r="AB210" s="3">
        <v>0</v>
      </c>
      <c r="AC210" s="3">
        <v>0</v>
      </c>
      <c r="AD210" s="3">
        <v>0</v>
      </c>
      <c r="AE210" s="3">
        <v>0</v>
      </c>
      <c r="AF210" s="3">
        <v>0</v>
      </c>
      <c r="AG210" s="3">
        <v>0</v>
      </c>
      <c r="AH210" s="1" t="s">
        <v>208</v>
      </c>
      <c r="AI210" s="17">
        <v>4</v>
      </c>
      <c r="AJ210" s="1"/>
    </row>
    <row r="211" spans="1:36" x14ac:dyDescent="0.2">
      <c r="A211" s="1" t="s">
        <v>273</v>
      </c>
      <c r="B211" s="1" t="s">
        <v>481</v>
      </c>
      <c r="C211" s="1" t="s">
        <v>678</v>
      </c>
      <c r="D211" s="1" t="s">
        <v>730</v>
      </c>
      <c r="E211" s="3">
        <v>80.400000000000006</v>
      </c>
      <c r="F211" s="3">
        <v>6.1890000000000001</v>
      </c>
      <c r="G211" s="3">
        <v>0.4</v>
      </c>
      <c r="H211" s="3">
        <v>0.4</v>
      </c>
      <c r="I211" s="3">
        <v>1.1666666666666667</v>
      </c>
      <c r="J211" s="3">
        <v>0</v>
      </c>
      <c r="K211" s="3">
        <v>0</v>
      </c>
      <c r="L211" s="3">
        <v>4.3029999999999982</v>
      </c>
      <c r="M211" s="3">
        <v>5.4336666666666664</v>
      </c>
      <c r="N211" s="3">
        <v>2.7133333333333338</v>
      </c>
      <c r="O211" s="3">
        <f>SUM(Table2[[#This Row],[Qualified Social Work Staff Hours]:[Other Social Work Staff Hours]])/Table2[[#This Row],[MDS Census]]</f>
        <v>0.10133084577114428</v>
      </c>
      <c r="P211" s="3">
        <v>3.7612222222222216</v>
      </c>
      <c r="Q211" s="3">
        <v>8.599444444444444</v>
      </c>
      <c r="R211" s="3">
        <f>SUM(Table2[[#This Row],[Qualified Activities Professional Hours]:[Other Activities Professional Hours]])/Table2[[#This Row],[MDS Census]]</f>
        <v>0.15373963515754557</v>
      </c>
      <c r="S211" s="3">
        <v>3.4828888888888891</v>
      </c>
      <c r="T211" s="3">
        <v>3.6351111111111112</v>
      </c>
      <c r="U211" s="3">
        <v>0</v>
      </c>
      <c r="V211" s="3">
        <f>SUM(Table2[[#This Row],[Occupational Therapist Hours]:[OT Aide Hours]])/Table2[[#This Row],[MDS Census]]</f>
        <v>8.8532338308457706E-2</v>
      </c>
      <c r="W211" s="3">
        <v>7.4054444444444449</v>
      </c>
      <c r="X211" s="3">
        <v>3.2444444444444445</v>
      </c>
      <c r="Y211" s="3">
        <v>0</v>
      </c>
      <c r="Z211" s="3">
        <f>SUM(Table2[[#This Row],[Physical Therapist (PT) Hours]:[PT Aide Hours]])/Table2[[#This Row],[MDS Census]]</f>
        <v>0.13246130458817024</v>
      </c>
      <c r="AA211" s="3">
        <v>0</v>
      </c>
      <c r="AB211" s="3">
        <v>0</v>
      </c>
      <c r="AC211" s="3">
        <v>0</v>
      </c>
      <c r="AD211" s="3">
        <v>0</v>
      </c>
      <c r="AE211" s="3">
        <v>0</v>
      </c>
      <c r="AF211" s="3">
        <v>0</v>
      </c>
      <c r="AG211" s="3">
        <v>0</v>
      </c>
      <c r="AH211" s="1" t="s">
        <v>209</v>
      </c>
      <c r="AI211" s="17">
        <v>4</v>
      </c>
      <c r="AJ211" s="1"/>
    </row>
    <row r="212" spans="1:36" x14ac:dyDescent="0.2">
      <c r="A212" s="1" t="s">
        <v>273</v>
      </c>
      <c r="B212" s="1" t="s">
        <v>482</v>
      </c>
      <c r="C212" s="1" t="s">
        <v>679</v>
      </c>
      <c r="D212" s="1" t="s">
        <v>804</v>
      </c>
      <c r="E212" s="3">
        <v>41.9</v>
      </c>
      <c r="F212" s="3">
        <v>5.6944444444444446</v>
      </c>
      <c r="G212" s="3">
        <v>0</v>
      </c>
      <c r="H212" s="3">
        <v>0.68888888888888888</v>
      </c>
      <c r="I212" s="3">
        <v>1.1000000000000001</v>
      </c>
      <c r="J212" s="3">
        <v>0</v>
      </c>
      <c r="K212" s="3">
        <v>0</v>
      </c>
      <c r="L212" s="3">
        <v>5.4223333333333317</v>
      </c>
      <c r="M212" s="3">
        <v>5.2422222222222228</v>
      </c>
      <c r="N212" s="3">
        <v>0</v>
      </c>
      <c r="O212" s="3">
        <f>SUM(Table2[[#This Row],[Qualified Social Work Staff Hours]:[Other Social Work Staff Hours]])/Table2[[#This Row],[MDS Census]]</f>
        <v>0.1251127022010077</v>
      </c>
      <c r="P212" s="3">
        <v>4.8515555555555556</v>
      </c>
      <c r="Q212" s="3">
        <v>0</v>
      </c>
      <c r="R212" s="3">
        <f>SUM(Table2[[#This Row],[Qualified Activities Professional Hours]:[Other Activities Professional Hours]])/Table2[[#This Row],[MDS Census]]</f>
        <v>0.11578891540705384</v>
      </c>
      <c r="S212" s="3">
        <v>1.6792222222222222</v>
      </c>
      <c r="T212" s="3">
        <v>5.4645555555555543</v>
      </c>
      <c r="U212" s="3">
        <v>0</v>
      </c>
      <c r="V212" s="3">
        <f>SUM(Table2[[#This Row],[Occupational Therapist Hours]:[OT Aide Hours]])/Table2[[#This Row],[MDS Census]]</f>
        <v>0.1704958896844338</v>
      </c>
      <c r="W212" s="3">
        <v>1.8024444444444441</v>
      </c>
      <c r="X212" s="3">
        <v>9.2608888888888892</v>
      </c>
      <c r="Y212" s="3">
        <v>0</v>
      </c>
      <c r="Z212" s="3">
        <f>SUM(Table2[[#This Row],[Physical Therapist (PT) Hours]:[PT Aide Hours]])/Table2[[#This Row],[MDS Census]]</f>
        <v>0.26404136833731107</v>
      </c>
      <c r="AA212" s="3">
        <v>0</v>
      </c>
      <c r="AB212" s="3">
        <v>0</v>
      </c>
      <c r="AC212" s="3">
        <v>0</v>
      </c>
      <c r="AD212" s="3">
        <v>0</v>
      </c>
      <c r="AE212" s="3">
        <v>0</v>
      </c>
      <c r="AF212" s="3">
        <v>0</v>
      </c>
      <c r="AG212" s="3">
        <v>0</v>
      </c>
      <c r="AH212" s="1" t="s">
        <v>210</v>
      </c>
      <c r="AI212" s="17">
        <v>4</v>
      </c>
      <c r="AJ212" s="1"/>
    </row>
    <row r="213" spans="1:36" x14ac:dyDescent="0.2">
      <c r="A213" s="1" t="s">
        <v>273</v>
      </c>
      <c r="B213" s="1" t="s">
        <v>483</v>
      </c>
      <c r="C213" s="1" t="s">
        <v>632</v>
      </c>
      <c r="D213" s="1" t="s">
        <v>778</v>
      </c>
      <c r="E213" s="3">
        <v>111.45555555555555</v>
      </c>
      <c r="F213" s="3">
        <v>4.5111111111111111</v>
      </c>
      <c r="G213" s="3">
        <v>0.28888888888888886</v>
      </c>
      <c r="H213" s="3">
        <v>0.54377777777777792</v>
      </c>
      <c r="I213" s="3">
        <v>5.5111111111111111</v>
      </c>
      <c r="J213" s="3">
        <v>0</v>
      </c>
      <c r="K213" s="3">
        <v>0</v>
      </c>
      <c r="L213" s="3">
        <v>4.9412222222222235</v>
      </c>
      <c r="M213" s="3">
        <v>5.6888888888888891</v>
      </c>
      <c r="N213" s="3">
        <v>4.7972222222222225</v>
      </c>
      <c r="O213" s="3">
        <f>SUM(Table2[[#This Row],[Qualified Social Work Staff Hours]:[Other Social Work Staff Hours]])/Table2[[#This Row],[MDS Census]]</f>
        <v>9.4083341640913171E-2</v>
      </c>
      <c r="P213" s="3">
        <v>5.2444444444444445</v>
      </c>
      <c r="Q213" s="3">
        <v>1.3436666666666666</v>
      </c>
      <c r="R213" s="3">
        <f>SUM(Table2[[#This Row],[Qualified Activities Professional Hours]:[Other Activities Professional Hours]])/Table2[[#This Row],[MDS Census]]</f>
        <v>5.910975974479115E-2</v>
      </c>
      <c r="S213" s="3">
        <v>9.6794444444444476</v>
      </c>
      <c r="T213" s="3">
        <v>13.578777777777772</v>
      </c>
      <c r="U213" s="3">
        <v>0</v>
      </c>
      <c r="V213" s="3">
        <f>SUM(Table2[[#This Row],[Occupational Therapist Hours]:[OT Aide Hours]])/Table2[[#This Row],[MDS Census]]</f>
        <v>0.20867710098694048</v>
      </c>
      <c r="W213" s="3">
        <v>12.659444444444452</v>
      </c>
      <c r="X213" s="3">
        <v>9.5036666666666676</v>
      </c>
      <c r="Y213" s="3">
        <v>0</v>
      </c>
      <c r="Z213" s="3">
        <f>SUM(Table2[[#This Row],[Physical Therapist (PT) Hours]:[PT Aide Hours]])/Table2[[#This Row],[MDS Census]]</f>
        <v>0.19885156016349329</v>
      </c>
      <c r="AA213" s="3">
        <v>0</v>
      </c>
      <c r="AB213" s="3">
        <v>0</v>
      </c>
      <c r="AC213" s="3">
        <v>0</v>
      </c>
      <c r="AD213" s="3">
        <v>0</v>
      </c>
      <c r="AE213" s="3">
        <v>0</v>
      </c>
      <c r="AF213" s="3">
        <v>0.15277777777777779</v>
      </c>
      <c r="AG213" s="3">
        <v>0.2</v>
      </c>
      <c r="AH213" s="1" t="s">
        <v>211</v>
      </c>
      <c r="AI213" s="17">
        <v>4</v>
      </c>
      <c r="AJ213" s="1"/>
    </row>
    <row r="214" spans="1:36" x14ac:dyDescent="0.2">
      <c r="A214" s="1" t="s">
        <v>273</v>
      </c>
      <c r="B214" s="1" t="s">
        <v>484</v>
      </c>
      <c r="C214" s="1" t="s">
        <v>607</v>
      </c>
      <c r="D214" s="1" t="s">
        <v>700</v>
      </c>
      <c r="E214" s="3">
        <v>55.633333333333333</v>
      </c>
      <c r="F214" s="3">
        <v>5.5111111111111111</v>
      </c>
      <c r="G214" s="3">
        <v>1.7777777777777777</v>
      </c>
      <c r="H214" s="3">
        <v>0.21111111111111111</v>
      </c>
      <c r="I214" s="3">
        <v>1.1666666666666667</v>
      </c>
      <c r="J214" s="3">
        <v>0</v>
      </c>
      <c r="K214" s="3">
        <v>0</v>
      </c>
      <c r="L214" s="3">
        <v>4.9178888888888883</v>
      </c>
      <c r="M214" s="3">
        <v>5.3370000000000006</v>
      </c>
      <c r="N214" s="3">
        <v>0</v>
      </c>
      <c r="O214" s="3">
        <f>SUM(Table2[[#This Row],[Qualified Social Work Staff Hours]:[Other Social Work Staff Hours]])/Table2[[#This Row],[MDS Census]]</f>
        <v>9.5931695626123442E-2</v>
      </c>
      <c r="P214" s="3">
        <v>5.3384444444444465</v>
      </c>
      <c r="Q214" s="3">
        <v>7.4632222222222202</v>
      </c>
      <c r="R214" s="3">
        <f>SUM(Table2[[#This Row],[Qualified Activities Professional Hours]:[Other Activities Professional Hours]])/Table2[[#This Row],[MDS Census]]</f>
        <v>0.23010784901138406</v>
      </c>
      <c r="S214" s="3">
        <v>4.9683333333333328</v>
      </c>
      <c r="T214" s="3">
        <v>8.5123333333333342</v>
      </c>
      <c r="U214" s="3">
        <v>0</v>
      </c>
      <c r="V214" s="3">
        <f>SUM(Table2[[#This Row],[Occupational Therapist Hours]:[OT Aide Hours]])/Table2[[#This Row],[MDS Census]]</f>
        <v>0.24231276213301381</v>
      </c>
      <c r="W214" s="3">
        <v>2.9538888888888879</v>
      </c>
      <c r="X214" s="3">
        <v>7.9998888888888882</v>
      </c>
      <c r="Y214" s="3">
        <v>0</v>
      </c>
      <c r="Z214" s="3">
        <f>SUM(Table2[[#This Row],[Physical Therapist (PT) Hours]:[PT Aide Hours]])/Table2[[#This Row],[MDS Census]]</f>
        <v>0.19689235070900737</v>
      </c>
      <c r="AA214" s="3">
        <v>0</v>
      </c>
      <c r="AB214" s="3">
        <v>0</v>
      </c>
      <c r="AC214" s="3">
        <v>0</v>
      </c>
      <c r="AD214" s="3">
        <v>0</v>
      </c>
      <c r="AE214" s="3">
        <v>0</v>
      </c>
      <c r="AF214" s="3">
        <v>0</v>
      </c>
      <c r="AG214" s="3">
        <v>0</v>
      </c>
      <c r="AH214" s="1" t="s">
        <v>212</v>
      </c>
      <c r="AI214" s="17">
        <v>4</v>
      </c>
      <c r="AJ214" s="1"/>
    </row>
    <row r="215" spans="1:36" x14ac:dyDescent="0.2">
      <c r="A215" s="1" t="s">
        <v>273</v>
      </c>
      <c r="B215" s="1" t="s">
        <v>485</v>
      </c>
      <c r="C215" s="1" t="s">
        <v>605</v>
      </c>
      <c r="D215" s="1" t="s">
        <v>764</v>
      </c>
      <c r="E215" s="3">
        <v>5.6888888888888891</v>
      </c>
      <c r="F215" s="3">
        <v>0</v>
      </c>
      <c r="G215" s="3">
        <v>0</v>
      </c>
      <c r="H215" s="3">
        <v>0</v>
      </c>
      <c r="I215" s="3">
        <v>0</v>
      </c>
      <c r="J215" s="3">
        <v>0</v>
      </c>
      <c r="K215" s="3">
        <v>0</v>
      </c>
      <c r="L215" s="3">
        <v>0</v>
      </c>
      <c r="M215" s="3">
        <v>0</v>
      </c>
      <c r="N215" s="3">
        <v>0</v>
      </c>
      <c r="O215" s="3">
        <f>SUM(Table2[[#This Row],[Qualified Social Work Staff Hours]:[Other Social Work Staff Hours]])/Table2[[#This Row],[MDS Census]]</f>
        <v>0</v>
      </c>
      <c r="P215" s="3">
        <v>5.2305555555555552</v>
      </c>
      <c r="Q215" s="3">
        <v>0</v>
      </c>
      <c r="R215" s="3">
        <f>SUM(Table2[[#This Row],[Qualified Activities Professional Hours]:[Other Activities Professional Hours]])/Table2[[#This Row],[MDS Census]]</f>
        <v>0.91943359374999989</v>
      </c>
      <c r="S215" s="3">
        <v>0.84166666666666667</v>
      </c>
      <c r="T215" s="3">
        <v>5.7138888888888886</v>
      </c>
      <c r="U215" s="3">
        <v>0</v>
      </c>
      <c r="V215" s="3">
        <f>SUM(Table2[[#This Row],[Occupational Therapist Hours]:[OT Aide Hours]])/Table2[[#This Row],[MDS Census]]</f>
        <v>1.15234375</v>
      </c>
      <c r="W215" s="3">
        <v>0</v>
      </c>
      <c r="X215" s="3">
        <v>6.7694444444444448</v>
      </c>
      <c r="Y215" s="3">
        <v>0</v>
      </c>
      <c r="Z215" s="3">
        <f>SUM(Table2[[#This Row],[Physical Therapist (PT) Hours]:[PT Aide Hours]])/Table2[[#This Row],[MDS Census]]</f>
        <v>1.18994140625</v>
      </c>
      <c r="AA215" s="3">
        <v>0</v>
      </c>
      <c r="AB215" s="3">
        <v>0</v>
      </c>
      <c r="AC215" s="3">
        <v>0</v>
      </c>
      <c r="AD215" s="3">
        <v>0</v>
      </c>
      <c r="AE215" s="3">
        <v>0</v>
      </c>
      <c r="AF215" s="3">
        <v>0</v>
      </c>
      <c r="AG215" s="3">
        <v>0</v>
      </c>
      <c r="AH215" s="1" t="s">
        <v>213</v>
      </c>
      <c r="AI215" s="17">
        <v>4</v>
      </c>
      <c r="AJ215" s="1"/>
    </row>
    <row r="216" spans="1:36" x14ac:dyDescent="0.2">
      <c r="A216" s="1" t="s">
        <v>273</v>
      </c>
      <c r="B216" s="1" t="s">
        <v>486</v>
      </c>
      <c r="C216" s="1" t="s">
        <v>544</v>
      </c>
      <c r="D216" s="1" t="s">
        <v>694</v>
      </c>
      <c r="E216" s="3">
        <v>146.38888888888889</v>
      </c>
      <c r="F216" s="3">
        <v>10.222222222222221</v>
      </c>
      <c r="G216" s="3">
        <v>0.78000000000000014</v>
      </c>
      <c r="H216" s="3">
        <v>1.0474444444444448</v>
      </c>
      <c r="I216" s="3">
        <v>0</v>
      </c>
      <c r="J216" s="3">
        <v>0</v>
      </c>
      <c r="K216" s="3">
        <v>7.3372222222222225</v>
      </c>
      <c r="L216" s="3">
        <v>8.2881111111111103</v>
      </c>
      <c r="M216" s="3">
        <v>10.844444444444445</v>
      </c>
      <c r="N216" s="3">
        <v>11.111111111111111</v>
      </c>
      <c r="O216" s="3">
        <f>SUM(Table2[[#This Row],[Qualified Social Work Staff Hours]:[Other Social Work Staff Hours]])/Table2[[#This Row],[MDS Census]]</f>
        <v>0.1499810246679317</v>
      </c>
      <c r="P216" s="3">
        <v>12.074999999999999</v>
      </c>
      <c r="Q216" s="3">
        <v>15.091666666666667</v>
      </c>
      <c r="R216" s="3">
        <f>SUM(Table2[[#This Row],[Qualified Activities Professional Hours]:[Other Activities Professional Hours]])/Table2[[#This Row],[MDS Census]]</f>
        <v>0.18557874762808349</v>
      </c>
      <c r="S216" s="3">
        <v>24.695666666666675</v>
      </c>
      <c r="T216" s="3">
        <v>27.498222222222228</v>
      </c>
      <c r="U216" s="3">
        <v>0</v>
      </c>
      <c r="V216" s="3">
        <f>SUM(Table2[[#This Row],[Occupational Therapist Hours]:[OT Aide Hours]])/Table2[[#This Row],[MDS Census]]</f>
        <v>0.35654269449715381</v>
      </c>
      <c r="W216" s="3">
        <v>15.907666666666668</v>
      </c>
      <c r="X216" s="3">
        <v>37.50566666666667</v>
      </c>
      <c r="Y216" s="3">
        <v>0</v>
      </c>
      <c r="Z216" s="3">
        <f>SUM(Table2[[#This Row],[Physical Therapist (PT) Hours]:[PT Aide Hours]])/Table2[[#This Row],[MDS Census]]</f>
        <v>0.3648728652751424</v>
      </c>
      <c r="AA216" s="3">
        <v>0</v>
      </c>
      <c r="AB216" s="3">
        <v>0</v>
      </c>
      <c r="AC216" s="3">
        <v>0</v>
      </c>
      <c r="AD216" s="3">
        <v>0</v>
      </c>
      <c r="AE216" s="3">
        <v>0</v>
      </c>
      <c r="AF216" s="3">
        <v>0</v>
      </c>
      <c r="AG216" s="3">
        <v>6.1111111111111109E-2</v>
      </c>
      <c r="AH216" s="1" t="s">
        <v>214</v>
      </c>
      <c r="AI216" s="17">
        <v>4</v>
      </c>
      <c r="AJ216" s="1"/>
    </row>
    <row r="217" spans="1:36" x14ac:dyDescent="0.2">
      <c r="A217" s="1" t="s">
        <v>273</v>
      </c>
      <c r="B217" s="1" t="s">
        <v>487</v>
      </c>
      <c r="C217" s="1" t="s">
        <v>548</v>
      </c>
      <c r="D217" s="1" t="s">
        <v>805</v>
      </c>
      <c r="E217" s="3">
        <v>98.266666666666666</v>
      </c>
      <c r="F217" s="3">
        <v>5.5111111111111111</v>
      </c>
      <c r="G217" s="3">
        <v>0.36666666666666664</v>
      </c>
      <c r="H217" s="3">
        <v>0.64444444444444449</v>
      </c>
      <c r="I217" s="3">
        <v>1.4416666666666667</v>
      </c>
      <c r="J217" s="3">
        <v>0</v>
      </c>
      <c r="K217" s="3">
        <v>0</v>
      </c>
      <c r="L217" s="3">
        <v>5.2923333333333344</v>
      </c>
      <c r="M217" s="3">
        <v>5.0666666666666664</v>
      </c>
      <c r="N217" s="3">
        <v>0</v>
      </c>
      <c r="O217" s="3">
        <f>SUM(Table2[[#This Row],[Qualified Social Work Staff Hours]:[Other Social Work Staff Hours]])/Table2[[#This Row],[MDS Census]]</f>
        <v>5.1560379918588875E-2</v>
      </c>
      <c r="P217" s="3">
        <v>5.2519999999999998</v>
      </c>
      <c r="Q217" s="3">
        <v>12.848555555555556</v>
      </c>
      <c r="R217" s="3">
        <f>SUM(Table2[[#This Row],[Qualified Activities Professional Hours]:[Other Activities Professional Hours]])/Table2[[#This Row],[MDS Census]]</f>
        <v>0.18419832654907281</v>
      </c>
      <c r="S217" s="3">
        <v>4.5476666666666672</v>
      </c>
      <c r="T217" s="3">
        <v>11.067111111111114</v>
      </c>
      <c r="U217" s="3">
        <v>0</v>
      </c>
      <c r="V217" s="3">
        <f>SUM(Table2[[#This Row],[Occupational Therapist Hours]:[OT Aide Hours]])/Table2[[#This Row],[MDS Census]]</f>
        <v>0.15890208050655816</v>
      </c>
      <c r="W217" s="3">
        <v>4.1197777777777773</v>
      </c>
      <c r="X217" s="3">
        <v>13.481666666666671</v>
      </c>
      <c r="Y217" s="3">
        <v>0</v>
      </c>
      <c r="Z217" s="3">
        <f>SUM(Table2[[#This Row],[Physical Therapist (PT) Hours]:[PT Aide Hours]])/Table2[[#This Row],[MDS Census]]</f>
        <v>0.17911917684305748</v>
      </c>
      <c r="AA217" s="3">
        <v>0</v>
      </c>
      <c r="AB217" s="3">
        <v>0</v>
      </c>
      <c r="AC217" s="3">
        <v>0</v>
      </c>
      <c r="AD217" s="3">
        <v>0</v>
      </c>
      <c r="AE217" s="3">
        <v>0</v>
      </c>
      <c r="AF217" s="3">
        <v>0</v>
      </c>
      <c r="AG217" s="3">
        <v>0</v>
      </c>
      <c r="AH217" s="1" t="s">
        <v>215</v>
      </c>
      <c r="AI217" s="17">
        <v>4</v>
      </c>
      <c r="AJ217" s="1"/>
    </row>
    <row r="218" spans="1:36" x14ac:dyDescent="0.2">
      <c r="A218" s="1" t="s">
        <v>273</v>
      </c>
      <c r="B218" s="1" t="s">
        <v>488</v>
      </c>
      <c r="C218" s="1" t="s">
        <v>545</v>
      </c>
      <c r="D218" s="1" t="s">
        <v>715</v>
      </c>
      <c r="E218" s="3">
        <v>13.477777777777778</v>
      </c>
      <c r="F218" s="3">
        <v>2.7555555555555555</v>
      </c>
      <c r="G218" s="3">
        <v>0</v>
      </c>
      <c r="H218" s="3">
        <v>0.18222222222222229</v>
      </c>
      <c r="I218" s="3">
        <v>0</v>
      </c>
      <c r="J218" s="3">
        <v>0</v>
      </c>
      <c r="K218" s="3">
        <v>0</v>
      </c>
      <c r="L218" s="3">
        <v>1.6009999999999998</v>
      </c>
      <c r="M218" s="3">
        <v>4.177777777777778</v>
      </c>
      <c r="N218" s="3">
        <v>0</v>
      </c>
      <c r="O218" s="3">
        <f>SUM(Table2[[#This Row],[Qualified Social Work Staff Hours]:[Other Social Work Staff Hours]])/Table2[[#This Row],[MDS Census]]</f>
        <v>0.3099752679307502</v>
      </c>
      <c r="P218" s="3">
        <v>2.2646666666666664</v>
      </c>
      <c r="Q218" s="3">
        <v>0</v>
      </c>
      <c r="R218" s="3">
        <f>SUM(Table2[[#This Row],[Qualified Activities Professional Hours]:[Other Activities Professional Hours]])/Table2[[#This Row],[MDS Census]]</f>
        <v>0.16802967848309974</v>
      </c>
      <c r="S218" s="3">
        <v>11.423</v>
      </c>
      <c r="T218" s="3">
        <v>0</v>
      </c>
      <c r="U218" s="3">
        <v>0</v>
      </c>
      <c r="V218" s="3">
        <f>SUM(Table2[[#This Row],[Occupational Therapist Hours]:[OT Aide Hours]])/Table2[[#This Row],[MDS Census]]</f>
        <v>0.84754328112118715</v>
      </c>
      <c r="W218" s="3">
        <v>8.2042222222222225</v>
      </c>
      <c r="X218" s="3">
        <v>4.7433333333333314</v>
      </c>
      <c r="Y218" s="3">
        <v>0</v>
      </c>
      <c r="Z218" s="3">
        <f>SUM(Table2[[#This Row],[Physical Therapist (PT) Hours]:[PT Aide Hours]])/Table2[[#This Row],[MDS Census]]</f>
        <v>0.96065952184666092</v>
      </c>
      <c r="AA218" s="3">
        <v>0</v>
      </c>
      <c r="AB218" s="3">
        <v>0</v>
      </c>
      <c r="AC218" s="3">
        <v>0</v>
      </c>
      <c r="AD218" s="3">
        <v>0</v>
      </c>
      <c r="AE218" s="3">
        <v>0</v>
      </c>
      <c r="AF218" s="3">
        <v>0</v>
      </c>
      <c r="AG218" s="3">
        <v>0</v>
      </c>
      <c r="AH218" s="1" t="s">
        <v>216</v>
      </c>
      <c r="AI218" s="17">
        <v>4</v>
      </c>
      <c r="AJ218" s="1"/>
    </row>
    <row r="219" spans="1:36" x14ac:dyDescent="0.2">
      <c r="A219" s="1" t="s">
        <v>273</v>
      </c>
      <c r="B219" s="1" t="s">
        <v>489</v>
      </c>
      <c r="C219" s="1" t="s">
        <v>604</v>
      </c>
      <c r="D219" s="1" t="s">
        <v>746</v>
      </c>
      <c r="E219" s="3">
        <v>15.688888888888888</v>
      </c>
      <c r="F219" s="3">
        <v>0</v>
      </c>
      <c r="G219" s="3">
        <v>0</v>
      </c>
      <c r="H219" s="3">
        <v>1.8666666666666667</v>
      </c>
      <c r="I219" s="3">
        <v>1.3833333333333333</v>
      </c>
      <c r="J219" s="3">
        <v>0</v>
      </c>
      <c r="K219" s="3">
        <v>0</v>
      </c>
      <c r="L219" s="3">
        <v>1.0916666666666666</v>
      </c>
      <c r="M219" s="3">
        <v>0</v>
      </c>
      <c r="N219" s="3">
        <v>0</v>
      </c>
      <c r="O219" s="3">
        <f>SUM(Table2[[#This Row],[Qualified Social Work Staff Hours]:[Other Social Work Staff Hours]])/Table2[[#This Row],[MDS Census]]</f>
        <v>0</v>
      </c>
      <c r="P219" s="3">
        <v>0</v>
      </c>
      <c r="Q219" s="3">
        <v>0</v>
      </c>
      <c r="R219" s="3">
        <f>SUM(Table2[[#This Row],[Qualified Activities Professional Hours]:[Other Activities Professional Hours]])/Table2[[#This Row],[MDS Census]]</f>
        <v>0</v>
      </c>
      <c r="S219" s="3">
        <v>3.7388888888888889</v>
      </c>
      <c r="T219" s="3">
        <v>7.8861111111111111</v>
      </c>
      <c r="U219" s="3">
        <v>0</v>
      </c>
      <c r="V219" s="3">
        <f>SUM(Table2[[#This Row],[Occupational Therapist Hours]:[OT Aide Hours]])/Table2[[#This Row],[MDS Census]]</f>
        <v>0.74097025495750712</v>
      </c>
      <c r="W219" s="3">
        <v>2.2355555555555555</v>
      </c>
      <c r="X219" s="3">
        <v>10.158333333333333</v>
      </c>
      <c r="Y219" s="3">
        <v>0</v>
      </c>
      <c r="Z219" s="3">
        <f>SUM(Table2[[#This Row],[Physical Therapist (PT) Hours]:[PT Aide Hours]])/Table2[[#This Row],[MDS Census]]</f>
        <v>0.78997875354107649</v>
      </c>
      <c r="AA219" s="3">
        <v>0</v>
      </c>
      <c r="AB219" s="3">
        <v>5.2888888888888888</v>
      </c>
      <c r="AC219" s="3">
        <v>0</v>
      </c>
      <c r="AD219" s="3">
        <v>0</v>
      </c>
      <c r="AE219" s="3">
        <v>0</v>
      </c>
      <c r="AF219" s="3">
        <v>0</v>
      </c>
      <c r="AG219" s="3">
        <v>0</v>
      </c>
      <c r="AH219" s="1" t="s">
        <v>217</v>
      </c>
      <c r="AI219" s="17">
        <v>4</v>
      </c>
      <c r="AJ219" s="1"/>
    </row>
    <row r="220" spans="1:36" x14ac:dyDescent="0.2">
      <c r="A220" s="1" t="s">
        <v>273</v>
      </c>
      <c r="B220" s="1" t="s">
        <v>490</v>
      </c>
      <c r="C220" s="1" t="s">
        <v>680</v>
      </c>
      <c r="D220" s="1" t="s">
        <v>728</v>
      </c>
      <c r="E220" s="3">
        <v>36.222222222222221</v>
      </c>
      <c r="F220" s="3">
        <v>4.8888888888888893</v>
      </c>
      <c r="G220" s="3">
        <v>0.25599999999999978</v>
      </c>
      <c r="H220" s="3">
        <v>0.19855555555555557</v>
      </c>
      <c r="I220" s="3">
        <v>1.1166666666666667</v>
      </c>
      <c r="J220" s="3">
        <v>0</v>
      </c>
      <c r="K220" s="3">
        <v>0</v>
      </c>
      <c r="L220" s="3">
        <v>2.976222222222221</v>
      </c>
      <c r="M220" s="3">
        <v>0</v>
      </c>
      <c r="N220" s="3">
        <v>0</v>
      </c>
      <c r="O220" s="3">
        <f>SUM(Table2[[#This Row],[Qualified Social Work Staff Hours]:[Other Social Work Staff Hours]])/Table2[[#This Row],[MDS Census]]</f>
        <v>0</v>
      </c>
      <c r="P220" s="3">
        <v>0</v>
      </c>
      <c r="Q220" s="3">
        <v>0</v>
      </c>
      <c r="R220" s="3">
        <f>SUM(Table2[[#This Row],[Qualified Activities Professional Hours]:[Other Activities Professional Hours]])/Table2[[#This Row],[MDS Census]]</f>
        <v>0</v>
      </c>
      <c r="S220" s="3">
        <v>4.6967777777777782</v>
      </c>
      <c r="T220" s="3">
        <v>0.35255555555555551</v>
      </c>
      <c r="U220" s="3">
        <v>0</v>
      </c>
      <c r="V220" s="3">
        <f>SUM(Table2[[#This Row],[Occupational Therapist Hours]:[OT Aide Hours]])/Table2[[#This Row],[MDS Census]]</f>
        <v>0.13939877300613496</v>
      </c>
      <c r="W220" s="3">
        <v>3.9348888888888882</v>
      </c>
      <c r="X220" s="3">
        <v>1.6026666666666667</v>
      </c>
      <c r="Y220" s="3">
        <v>0</v>
      </c>
      <c r="Z220" s="3">
        <f>SUM(Table2[[#This Row],[Physical Therapist (PT) Hours]:[PT Aide Hours]])/Table2[[#This Row],[MDS Census]]</f>
        <v>0.15287730061349691</v>
      </c>
      <c r="AA220" s="3">
        <v>0</v>
      </c>
      <c r="AB220" s="3">
        <v>5.1163333333333334</v>
      </c>
      <c r="AC220" s="3">
        <v>0</v>
      </c>
      <c r="AD220" s="3">
        <v>0</v>
      </c>
      <c r="AE220" s="3">
        <v>0</v>
      </c>
      <c r="AF220" s="3">
        <v>0</v>
      </c>
      <c r="AG220" s="3">
        <v>0</v>
      </c>
      <c r="AH220" s="1" t="s">
        <v>218</v>
      </c>
      <c r="AI220" s="17">
        <v>4</v>
      </c>
      <c r="AJ220" s="1"/>
    </row>
    <row r="221" spans="1:36" x14ac:dyDescent="0.2">
      <c r="A221" s="1" t="s">
        <v>273</v>
      </c>
      <c r="B221" s="1" t="s">
        <v>491</v>
      </c>
      <c r="C221" s="1" t="s">
        <v>681</v>
      </c>
      <c r="D221" s="1" t="s">
        <v>806</v>
      </c>
      <c r="E221" s="3">
        <v>45.033333333333331</v>
      </c>
      <c r="F221" s="3">
        <v>5.6</v>
      </c>
      <c r="G221" s="3">
        <v>3.3333333333333333E-2</v>
      </c>
      <c r="H221" s="3">
        <v>0.26666666666666666</v>
      </c>
      <c r="I221" s="3">
        <v>1.5222222222222221</v>
      </c>
      <c r="J221" s="3">
        <v>0</v>
      </c>
      <c r="K221" s="3">
        <v>1.0666666666666667</v>
      </c>
      <c r="L221" s="3">
        <v>2.6527777777777781</v>
      </c>
      <c r="M221" s="3">
        <v>0</v>
      </c>
      <c r="N221" s="3">
        <v>9.221222222222222</v>
      </c>
      <c r="O221" s="3">
        <f>SUM(Table2[[#This Row],[Qualified Social Work Staff Hours]:[Other Social Work Staff Hours]])/Table2[[#This Row],[MDS Census]]</f>
        <v>0.20476437207007156</v>
      </c>
      <c r="P221" s="3">
        <v>0</v>
      </c>
      <c r="Q221" s="3">
        <v>0</v>
      </c>
      <c r="R221" s="3">
        <f>SUM(Table2[[#This Row],[Qualified Activities Professional Hours]:[Other Activities Professional Hours]])/Table2[[#This Row],[MDS Census]]</f>
        <v>0</v>
      </c>
      <c r="S221" s="3">
        <v>0</v>
      </c>
      <c r="T221" s="3">
        <v>4.5990000000000002</v>
      </c>
      <c r="U221" s="3">
        <v>0</v>
      </c>
      <c r="V221" s="3">
        <f>SUM(Table2[[#This Row],[Occupational Therapist Hours]:[OT Aide Hours]])/Table2[[#This Row],[MDS Census]]</f>
        <v>0.10212435233160623</v>
      </c>
      <c r="W221" s="3">
        <v>4.5777777777777775</v>
      </c>
      <c r="X221" s="3">
        <v>0.52688888888888896</v>
      </c>
      <c r="Y221" s="3">
        <v>0</v>
      </c>
      <c r="Z221" s="3">
        <f>SUM(Table2[[#This Row],[Physical Therapist (PT) Hours]:[PT Aide Hours]])/Table2[[#This Row],[MDS Census]]</f>
        <v>0.11335307179866766</v>
      </c>
      <c r="AA221" s="3">
        <v>0</v>
      </c>
      <c r="AB221" s="3">
        <v>0</v>
      </c>
      <c r="AC221" s="3">
        <v>0</v>
      </c>
      <c r="AD221" s="3">
        <v>0</v>
      </c>
      <c r="AE221" s="3">
        <v>0</v>
      </c>
      <c r="AF221" s="3">
        <v>0</v>
      </c>
      <c r="AG221" s="3">
        <v>0.25555555555555554</v>
      </c>
      <c r="AH221" s="1" t="s">
        <v>219</v>
      </c>
      <c r="AI221" s="17">
        <v>4</v>
      </c>
      <c r="AJ221" s="1"/>
    </row>
    <row r="222" spans="1:36" x14ac:dyDescent="0.2">
      <c r="A222" s="1" t="s">
        <v>273</v>
      </c>
      <c r="B222" s="1" t="s">
        <v>492</v>
      </c>
      <c r="C222" s="1" t="s">
        <v>682</v>
      </c>
      <c r="D222" s="1" t="s">
        <v>807</v>
      </c>
      <c r="E222" s="3">
        <v>57.888888888888886</v>
      </c>
      <c r="F222" s="3">
        <v>5.4222222222222225</v>
      </c>
      <c r="G222" s="3">
        <v>0.51199999999999957</v>
      </c>
      <c r="H222" s="3">
        <v>0.33955555555555567</v>
      </c>
      <c r="I222" s="3">
        <v>2.0111111111111111</v>
      </c>
      <c r="J222" s="3">
        <v>0</v>
      </c>
      <c r="K222" s="3">
        <v>5.333333333333333</v>
      </c>
      <c r="L222" s="3">
        <v>4.6935555555555561</v>
      </c>
      <c r="M222" s="3">
        <v>4.0969999999999995</v>
      </c>
      <c r="N222" s="3">
        <v>0</v>
      </c>
      <c r="O222" s="3">
        <f>SUM(Table2[[#This Row],[Qualified Social Work Staff Hours]:[Other Social Work Staff Hours]])/Table2[[#This Row],[MDS Census]]</f>
        <v>7.0773512476007674E-2</v>
      </c>
      <c r="P222" s="3">
        <v>0</v>
      </c>
      <c r="Q222" s="3">
        <v>4.381444444444444</v>
      </c>
      <c r="R222" s="3">
        <f>SUM(Table2[[#This Row],[Qualified Activities Professional Hours]:[Other Activities Professional Hours]])/Table2[[#This Row],[MDS Census]]</f>
        <v>7.5687140115163143E-2</v>
      </c>
      <c r="S222" s="3">
        <v>0.70866666666666667</v>
      </c>
      <c r="T222" s="3">
        <v>3.688222222222223</v>
      </c>
      <c r="U222" s="3">
        <v>0</v>
      </c>
      <c r="V222" s="3">
        <f>SUM(Table2[[#This Row],[Occupational Therapist Hours]:[OT Aide Hours]])/Table2[[#This Row],[MDS Census]]</f>
        <v>7.5953934740882925E-2</v>
      </c>
      <c r="W222" s="3">
        <v>0.90666666666666673</v>
      </c>
      <c r="X222" s="3">
        <v>4.188777777777779</v>
      </c>
      <c r="Y222" s="3">
        <v>0</v>
      </c>
      <c r="Z222" s="3">
        <f>SUM(Table2[[#This Row],[Physical Therapist (PT) Hours]:[PT Aide Hours]])/Table2[[#This Row],[MDS Census]]</f>
        <v>8.8021113243762036E-2</v>
      </c>
      <c r="AA222" s="3">
        <v>0</v>
      </c>
      <c r="AB222" s="3">
        <v>4.0403333333333329</v>
      </c>
      <c r="AC222" s="3">
        <v>0</v>
      </c>
      <c r="AD222" s="3">
        <v>0</v>
      </c>
      <c r="AE222" s="3">
        <v>0</v>
      </c>
      <c r="AF222" s="3">
        <v>0.23333333333333334</v>
      </c>
      <c r="AG222" s="3">
        <v>0</v>
      </c>
      <c r="AH222" s="1" t="s">
        <v>220</v>
      </c>
      <c r="AI222" s="17">
        <v>4</v>
      </c>
      <c r="AJ222" s="1"/>
    </row>
    <row r="223" spans="1:36" x14ac:dyDescent="0.2">
      <c r="A223" s="1" t="s">
        <v>273</v>
      </c>
      <c r="B223" s="1" t="s">
        <v>493</v>
      </c>
      <c r="C223" s="1" t="s">
        <v>609</v>
      </c>
      <c r="D223" s="1" t="s">
        <v>742</v>
      </c>
      <c r="E223" s="3">
        <v>67.277777777777771</v>
      </c>
      <c r="F223" s="3">
        <v>5.6</v>
      </c>
      <c r="G223" s="3">
        <v>0</v>
      </c>
      <c r="H223" s="3">
        <v>0</v>
      </c>
      <c r="I223" s="3">
        <v>0</v>
      </c>
      <c r="J223" s="3">
        <v>0</v>
      </c>
      <c r="K223" s="3">
        <v>0</v>
      </c>
      <c r="L223" s="3">
        <v>2.7222222222222223</v>
      </c>
      <c r="M223" s="3">
        <v>4.7027777777777775</v>
      </c>
      <c r="N223" s="3">
        <v>0</v>
      </c>
      <c r="O223" s="3">
        <f>SUM(Table2[[#This Row],[Qualified Social Work Staff Hours]:[Other Social Work Staff Hours]])/Table2[[#This Row],[MDS Census]]</f>
        <v>6.9900908340214701E-2</v>
      </c>
      <c r="P223" s="3">
        <v>4.7972222222222225</v>
      </c>
      <c r="Q223" s="3">
        <v>8.0966666666666676</v>
      </c>
      <c r="R223" s="3">
        <f>SUM(Table2[[#This Row],[Qualified Activities Professional Hours]:[Other Activities Professional Hours]])/Table2[[#This Row],[MDS Census]]</f>
        <v>0.19165152766308841</v>
      </c>
      <c r="S223" s="3">
        <v>5.3138888888888891</v>
      </c>
      <c r="T223" s="3">
        <v>0</v>
      </c>
      <c r="U223" s="3">
        <v>5.2944444444444443</v>
      </c>
      <c r="V223" s="3">
        <f>SUM(Table2[[#This Row],[Occupational Therapist Hours]:[OT Aide Hours]])/Table2[[#This Row],[MDS Census]]</f>
        <v>0.15767960363336089</v>
      </c>
      <c r="W223" s="3">
        <v>5.2194444444444441</v>
      </c>
      <c r="X223" s="3">
        <v>0</v>
      </c>
      <c r="Y223" s="3">
        <v>4.5999999999999996</v>
      </c>
      <c r="Z223" s="3">
        <f>SUM(Table2[[#This Row],[Physical Therapist (PT) Hours]:[PT Aide Hours]])/Table2[[#This Row],[MDS Census]]</f>
        <v>0.14595375722543352</v>
      </c>
      <c r="AA223" s="3">
        <v>0</v>
      </c>
      <c r="AB223" s="3">
        <v>0</v>
      </c>
      <c r="AC223" s="3">
        <v>0</v>
      </c>
      <c r="AD223" s="3">
        <v>0</v>
      </c>
      <c r="AE223" s="3">
        <v>0</v>
      </c>
      <c r="AF223" s="3">
        <v>0</v>
      </c>
      <c r="AG223" s="3">
        <v>0</v>
      </c>
      <c r="AH223" s="1" t="s">
        <v>221</v>
      </c>
      <c r="AI223" s="17">
        <v>4</v>
      </c>
      <c r="AJ223" s="1"/>
    </row>
    <row r="224" spans="1:36" x14ac:dyDescent="0.2">
      <c r="A224" s="1" t="s">
        <v>273</v>
      </c>
      <c r="B224" s="1" t="s">
        <v>494</v>
      </c>
      <c r="C224" s="1" t="s">
        <v>619</v>
      </c>
      <c r="D224" s="1" t="s">
        <v>717</v>
      </c>
      <c r="E224" s="3">
        <v>9.5666666666666664</v>
      </c>
      <c r="F224" s="3">
        <v>0.29444444444444445</v>
      </c>
      <c r="G224" s="3">
        <v>0.16666666666666666</v>
      </c>
      <c r="H224" s="3">
        <v>0.57777777777777772</v>
      </c>
      <c r="I224" s="3">
        <v>0.31388888888888888</v>
      </c>
      <c r="J224" s="3">
        <v>0</v>
      </c>
      <c r="K224" s="3">
        <v>0</v>
      </c>
      <c r="L224" s="3">
        <v>1.2055555555555555</v>
      </c>
      <c r="M224" s="3">
        <v>0</v>
      </c>
      <c r="N224" s="3">
        <v>0</v>
      </c>
      <c r="O224" s="3">
        <f>SUM(Table2[[#This Row],[Qualified Social Work Staff Hours]:[Other Social Work Staff Hours]])/Table2[[#This Row],[MDS Census]]</f>
        <v>0</v>
      </c>
      <c r="P224" s="3">
        <v>0</v>
      </c>
      <c r="Q224" s="3">
        <v>0</v>
      </c>
      <c r="R224" s="3">
        <f>SUM(Table2[[#This Row],[Qualified Activities Professional Hours]:[Other Activities Professional Hours]])/Table2[[#This Row],[MDS Census]]</f>
        <v>0</v>
      </c>
      <c r="S224" s="3">
        <v>6.1222222222222218</v>
      </c>
      <c r="T224" s="3">
        <v>0</v>
      </c>
      <c r="U224" s="3">
        <v>0</v>
      </c>
      <c r="V224" s="3">
        <f>SUM(Table2[[#This Row],[Occupational Therapist Hours]:[OT Aide Hours]])/Table2[[#This Row],[MDS Census]]</f>
        <v>0.63995354239256674</v>
      </c>
      <c r="W224" s="3">
        <v>0.7583333333333333</v>
      </c>
      <c r="X224" s="3">
        <v>0</v>
      </c>
      <c r="Y224" s="3">
        <v>8.1611111111111114</v>
      </c>
      <c r="Z224" s="3">
        <f>SUM(Table2[[#This Row],[Physical Therapist (PT) Hours]:[PT Aide Hours]])/Table2[[#This Row],[MDS Census]]</f>
        <v>0.93234610917537752</v>
      </c>
      <c r="AA224" s="3">
        <v>0</v>
      </c>
      <c r="AB224" s="3">
        <v>0</v>
      </c>
      <c r="AC224" s="3">
        <v>0</v>
      </c>
      <c r="AD224" s="3">
        <v>0</v>
      </c>
      <c r="AE224" s="3">
        <v>0</v>
      </c>
      <c r="AF224" s="3">
        <v>1.0694444444444444</v>
      </c>
      <c r="AG224" s="3">
        <v>0</v>
      </c>
      <c r="AH224" s="1" t="s">
        <v>222</v>
      </c>
      <c r="AI224" s="17">
        <v>4</v>
      </c>
      <c r="AJ224" s="1"/>
    </row>
    <row r="225" spans="1:36" x14ac:dyDescent="0.2">
      <c r="A225" s="1" t="s">
        <v>273</v>
      </c>
      <c r="B225" s="1" t="s">
        <v>495</v>
      </c>
      <c r="C225" s="1" t="s">
        <v>588</v>
      </c>
      <c r="D225" s="1" t="s">
        <v>808</v>
      </c>
      <c r="E225" s="3">
        <v>65.822222222222223</v>
      </c>
      <c r="F225" s="3">
        <v>5.6388888888888893</v>
      </c>
      <c r="G225" s="3">
        <v>0</v>
      </c>
      <c r="H225" s="3">
        <v>0.28333333333333333</v>
      </c>
      <c r="I225" s="3">
        <v>1.4055555555555554</v>
      </c>
      <c r="J225" s="3">
        <v>0</v>
      </c>
      <c r="K225" s="3">
        <v>0</v>
      </c>
      <c r="L225" s="3">
        <v>10.202555555555557</v>
      </c>
      <c r="M225" s="3">
        <v>4.8897777777777769</v>
      </c>
      <c r="N225" s="3">
        <v>0</v>
      </c>
      <c r="O225" s="3">
        <f>SUM(Table2[[#This Row],[Qualified Social Work Staff Hours]:[Other Social Work Staff Hours]])/Table2[[#This Row],[MDS Census]]</f>
        <v>7.4287643484132332E-2</v>
      </c>
      <c r="P225" s="3">
        <v>4.8965555555555556</v>
      </c>
      <c r="Q225" s="3">
        <v>4.2182222222222219</v>
      </c>
      <c r="R225" s="3">
        <f>SUM(Table2[[#This Row],[Qualified Activities Professional Hours]:[Other Activities Professional Hours]])/Table2[[#This Row],[MDS Census]]</f>
        <v>0.13847569209993249</v>
      </c>
      <c r="S225" s="3">
        <v>5.5301111111111094</v>
      </c>
      <c r="T225" s="3">
        <v>0.41399999999999998</v>
      </c>
      <c r="U225" s="3">
        <v>0</v>
      </c>
      <c r="V225" s="3">
        <f>SUM(Table2[[#This Row],[Occupational Therapist Hours]:[OT Aide Hours]])/Table2[[#This Row],[MDS Census]]</f>
        <v>9.0305536799459796E-2</v>
      </c>
      <c r="W225" s="3">
        <v>3.5255555555555569</v>
      </c>
      <c r="X225" s="3">
        <v>4.2464444444444451</v>
      </c>
      <c r="Y225" s="3">
        <v>0</v>
      </c>
      <c r="Z225" s="3">
        <f>SUM(Table2[[#This Row],[Physical Therapist (PT) Hours]:[PT Aide Hours]])/Table2[[#This Row],[MDS Census]]</f>
        <v>0.11807562457798787</v>
      </c>
      <c r="AA225" s="3">
        <v>0</v>
      </c>
      <c r="AB225" s="3">
        <v>0</v>
      </c>
      <c r="AC225" s="3">
        <v>0</v>
      </c>
      <c r="AD225" s="3">
        <v>0</v>
      </c>
      <c r="AE225" s="3">
        <v>0</v>
      </c>
      <c r="AF225" s="3">
        <v>0</v>
      </c>
      <c r="AG225" s="3">
        <v>0</v>
      </c>
      <c r="AH225" s="1" t="s">
        <v>223</v>
      </c>
      <c r="AI225" s="17">
        <v>4</v>
      </c>
      <c r="AJ225" s="1"/>
    </row>
    <row r="226" spans="1:36" x14ac:dyDescent="0.2">
      <c r="A226" s="1" t="s">
        <v>273</v>
      </c>
      <c r="B226" s="1" t="s">
        <v>496</v>
      </c>
      <c r="C226" s="1" t="s">
        <v>576</v>
      </c>
      <c r="D226" s="1" t="s">
        <v>704</v>
      </c>
      <c r="E226" s="3">
        <v>49.555555555555557</v>
      </c>
      <c r="F226" s="3">
        <v>5.4222222222222225</v>
      </c>
      <c r="G226" s="3">
        <v>0.31944444444444431</v>
      </c>
      <c r="H226" s="3">
        <v>0.32144444444444453</v>
      </c>
      <c r="I226" s="3">
        <v>0.92500000000000004</v>
      </c>
      <c r="J226" s="3">
        <v>0</v>
      </c>
      <c r="K226" s="3">
        <v>3.911111111111111</v>
      </c>
      <c r="L226" s="3">
        <v>0.13966666666666666</v>
      </c>
      <c r="M226" s="3">
        <v>5.645999999999999</v>
      </c>
      <c r="N226" s="3">
        <v>0</v>
      </c>
      <c r="O226" s="3">
        <f>SUM(Table2[[#This Row],[Qualified Social Work Staff Hours]:[Other Social Work Staff Hours]])/Table2[[#This Row],[MDS Census]]</f>
        <v>0.11393273542600894</v>
      </c>
      <c r="P226" s="3">
        <v>0</v>
      </c>
      <c r="Q226" s="3">
        <v>4.2396666666666656</v>
      </c>
      <c r="R226" s="3">
        <f>SUM(Table2[[#This Row],[Qualified Activities Professional Hours]:[Other Activities Professional Hours]])/Table2[[#This Row],[MDS Census]]</f>
        <v>8.5553811659192805E-2</v>
      </c>
      <c r="S226" s="3">
        <v>1.4417777777777776</v>
      </c>
      <c r="T226" s="3">
        <v>5.9444444444444455</v>
      </c>
      <c r="U226" s="3">
        <v>0</v>
      </c>
      <c r="V226" s="3">
        <f>SUM(Table2[[#This Row],[Occupational Therapist Hours]:[OT Aide Hours]])/Table2[[#This Row],[MDS Census]]</f>
        <v>0.1490493273542601</v>
      </c>
      <c r="W226" s="3">
        <v>3.9820000000000007</v>
      </c>
      <c r="X226" s="3">
        <v>6.6626666666666656</v>
      </c>
      <c r="Y226" s="3">
        <v>0</v>
      </c>
      <c r="Z226" s="3">
        <f>SUM(Table2[[#This Row],[Physical Therapist (PT) Hours]:[PT Aide Hours]])/Table2[[#This Row],[MDS Census]]</f>
        <v>0.21480269058295962</v>
      </c>
      <c r="AA226" s="3">
        <v>0</v>
      </c>
      <c r="AB226" s="3">
        <v>4.9331111111111099</v>
      </c>
      <c r="AC226" s="3">
        <v>0</v>
      </c>
      <c r="AD226" s="3">
        <v>0</v>
      </c>
      <c r="AE226" s="3">
        <v>0</v>
      </c>
      <c r="AF226" s="3">
        <v>0</v>
      </c>
      <c r="AG226" s="3">
        <v>0</v>
      </c>
      <c r="AH226" s="1" t="s">
        <v>224</v>
      </c>
      <c r="AI226" s="17">
        <v>4</v>
      </c>
      <c r="AJ226" s="1"/>
    </row>
    <row r="227" spans="1:36" x14ac:dyDescent="0.2">
      <c r="A227" s="1" t="s">
        <v>273</v>
      </c>
      <c r="B227" s="1" t="s">
        <v>497</v>
      </c>
      <c r="C227" s="1" t="s">
        <v>664</v>
      </c>
      <c r="D227" s="1" t="s">
        <v>752</v>
      </c>
      <c r="E227" s="3">
        <v>27.855555555555554</v>
      </c>
      <c r="F227" s="3">
        <v>4.8888888888888893</v>
      </c>
      <c r="G227" s="3">
        <v>0</v>
      </c>
      <c r="H227" s="3">
        <v>0</v>
      </c>
      <c r="I227" s="3">
        <v>5.7472222222222218</v>
      </c>
      <c r="J227" s="3">
        <v>0</v>
      </c>
      <c r="K227" s="3">
        <v>0</v>
      </c>
      <c r="L227" s="3">
        <v>5.1641111111111107</v>
      </c>
      <c r="M227" s="3">
        <v>0</v>
      </c>
      <c r="N227" s="3">
        <v>5.8182222222222206</v>
      </c>
      <c r="O227" s="3">
        <f>SUM(Table2[[#This Row],[Qualified Social Work Staff Hours]:[Other Social Work Staff Hours]])/Table2[[#This Row],[MDS Census]]</f>
        <v>0.20887116074990023</v>
      </c>
      <c r="P227" s="3">
        <v>0</v>
      </c>
      <c r="Q227" s="3">
        <v>0</v>
      </c>
      <c r="R227" s="3">
        <f>SUM(Table2[[#This Row],[Qualified Activities Professional Hours]:[Other Activities Professional Hours]])/Table2[[#This Row],[MDS Census]]</f>
        <v>0</v>
      </c>
      <c r="S227" s="3">
        <v>3.6213333333333328</v>
      </c>
      <c r="T227" s="3">
        <v>3.3267777777777785</v>
      </c>
      <c r="U227" s="3">
        <v>0</v>
      </c>
      <c r="V227" s="3">
        <f>SUM(Table2[[#This Row],[Occupational Therapist Hours]:[OT Aide Hours]])/Table2[[#This Row],[MDS Census]]</f>
        <v>0.24943358595931395</v>
      </c>
      <c r="W227" s="3">
        <v>0.751</v>
      </c>
      <c r="X227" s="3">
        <v>5.5810000000000004</v>
      </c>
      <c r="Y227" s="3">
        <v>4.990444444444444</v>
      </c>
      <c r="Z227" s="3">
        <f>SUM(Table2[[#This Row],[Physical Therapist (PT) Hours]:[PT Aide Hours]])/Table2[[#This Row],[MDS Census]]</f>
        <v>0.40646988432389314</v>
      </c>
      <c r="AA227" s="3">
        <v>0</v>
      </c>
      <c r="AB227" s="3">
        <v>0</v>
      </c>
      <c r="AC227" s="3">
        <v>0</v>
      </c>
      <c r="AD227" s="3">
        <v>0</v>
      </c>
      <c r="AE227" s="3">
        <v>0</v>
      </c>
      <c r="AF227" s="3">
        <v>0</v>
      </c>
      <c r="AG227" s="3">
        <v>0</v>
      </c>
      <c r="AH227" s="1" t="s">
        <v>225</v>
      </c>
      <c r="AI227" s="17">
        <v>4</v>
      </c>
      <c r="AJ227" s="1"/>
    </row>
    <row r="228" spans="1:36" x14ac:dyDescent="0.2">
      <c r="A228" s="1" t="s">
        <v>273</v>
      </c>
      <c r="B228" s="1" t="s">
        <v>498</v>
      </c>
      <c r="C228" s="1" t="s">
        <v>683</v>
      </c>
      <c r="D228" s="1" t="s">
        <v>713</v>
      </c>
      <c r="E228" s="3">
        <v>84.522222222222226</v>
      </c>
      <c r="F228" s="3">
        <v>22.725888888888889</v>
      </c>
      <c r="G228" s="3">
        <v>0.43611111111111112</v>
      </c>
      <c r="H228" s="3">
        <v>0.26111111111111113</v>
      </c>
      <c r="I228" s="3">
        <v>21.240666666666662</v>
      </c>
      <c r="J228" s="3">
        <v>0</v>
      </c>
      <c r="K228" s="3">
        <v>0.25</v>
      </c>
      <c r="L228" s="3">
        <v>4.5823333333333318</v>
      </c>
      <c r="M228" s="3">
        <v>6.1555555555555559</v>
      </c>
      <c r="N228" s="3">
        <v>4.456666666666667</v>
      </c>
      <c r="O228" s="3">
        <f>SUM(Table2[[#This Row],[Qualified Social Work Staff Hours]:[Other Social Work Staff Hours]])/Table2[[#This Row],[MDS Census]]</f>
        <v>0.12555540949125804</v>
      </c>
      <c r="P228" s="3">
        <v>5.4957777777777768</v>
      </c>
      <c r="Q228" s="3">
        <v>8.4788888888888891</v>
      </c>
      <c r="R228" s="3">
        <f>SUM(Table2[[#This Row],[Qualified Activities Professional Hours]:[Other Activities Professional Hours]])/Table2[[#This Row],[MDS Census]]</f>
        <v>0.16533718943078743</v>
      </c>
      <c r="S228" s="3">
        <v>1.5796666666666666</v>
      </c>
      <c r="T228" s="3">
        <v>8.6285555555555504</v>
      </c>
      <c r="U228" s="3">
        <v>0</v>
      </c>
      <c r="V228" s="3">
        <f>SUM(Table2[[#This Row],[Occupational Therapist Hours]:[OT Aide Hours]])/Table2[[#This Row],[MDS Census]]</f>
        <v>0.1207756014197449</v>
      </c>
      <c r="W228" s="3">
        <v>4.0802222222222229</v>
      </c>
      <c r="X228" s="3">
        <v>4.4089999999999998</v>
      </c>
      <c r="Y228" s="3">
        <v>0</v>
      </c>
      <c r="Z228" s="3">
        <f>SUM(Table2[[#This Row],[Physical Therapist (PT) Hours]:[PT Aide Hours]])/Table2[[#This Row],[MDS Census]]</f>
        <v>0.10043775469961877</v>
      </c>
      <c r="AA228" s="3">
        <v>0</v>
      </c>
      <c r="AB228" s="3">
        <v>0</v>
      </c>
      <c r="AC228" s="3">
        <v>0</v>
      </c>
      <c r="AD228" s="3">
        <v>0</v>
      </c>
      <c r="AE228" s="3">
        <v>0</v>
      </c>
      <c r="AF228" s="3">
        <v>0</v>
      </c>
      <c r="AG228" s="3">
        <v>0.26111111111111113</v>
      </c>
      <c r="AH228" s="1" t="s">
        <v>226</v>
      </c>
      <c r="AI228" s="17">
        <v>4</v>
      </c>
      <c r="AJ228" s="1"/>
    </row>
    <row r="229" spans="1:36" x14ac:dyDescent="0.2">
      <c r="A229" s="1" t="s">
        <v>273</v>
      </c>
      <c r="B229" s="1" t="s">
        <v>499</v>
      </c>
      <c r="C229" s="1" t="s">
        <v>684</v>
      </c>
      <c r="D229" s="1" t="s">
        <v>809</v>
      </c>
      <c r="E229" s="3">
        <v>68.577777777777783</v>
      </c>
      <c r="F229" s="3">
        <v>5.6</v>
      </c>
      <c r="G229" s="3">
        <v>0.4777777777777778</v>
      </c>
      <c r="H229" s="3">
        <v>0</v>
      </c>
      <c r="I229" s="3">
        <v>0</v>
      </c>
      <c r="J229" s="3">
        <v>0</v>
      </c>
      <c r="K229" s="3">
        <v>2.7833333333333332</v>
      </c>
      <c r="L229" s="3">
        <v>1.8333333333333333</v>
      </c>
      <c r="M229" s="3">
        <v>0</v>
      </c>
      <c r="N229" s="3">
        <v>5.0633333333333326</v>
      </c>
      <c r="O229" s="3">
        <f>SUM(Table2[[#This Row],[Qualified Social Work Staff Hours]:[Other Social Work Staff Hours]])/Table2[[#This Row],[MDS Census]]</f>
        <v>7.3833441348023318E-2</v>
      </c>
      <c r="P229" s="3">
        <v>5.9457777777777769</v>
      </c>
      <c r="Q229" s="3">
        <v>10.522777777777776</v>
      </c>
      <c r="R229" s="3">
        <f>SUM(Table2[[#This Row],[Qualified Activities Professional Hours]:[Other Activities Professional Hours]])/Table2[[#This Row],[MDS Census]]</f>
        <v>0.24014419961114708</v>
      </c>
      <c r="S229" s="3">
        <v>1.7953333333333334</v>
      </c>
      <c r="T229" s="3">
        <v>2.201888888888889</v>
      </c>
      <c r="U229" s="3">
        <v>0</v>
      </c>
      <c r="V229" s="3">
        <f>SUM(Table2[[#This Row],[Occupational Therapist Hours]:[OT Aide Hours]])/Table2[[#This Row],[MDS Census]]</f>
        <v>5.8287427090084255E-2</v>
      </c>
      <c r="W229" s="3">
        <v>0.21266666666666664</v>
      </c>
      <c r="X229" s="3">
        <v>2.0565555555555552</v>
      </c>
      <c r="Y229" s="3">
        <v>0</v>
      </c>
      <c r="Z229" s="3">
        <f>SUM(Table2[[#This Row],[Physical Therapist (PT) Hours]:[PT Aide Hours]])/Table2[[#This Row],[MDS Census]]</f>
        <v>3.30897602073882E-2</v>
      </c>
      <c r="AA229" s="3">
        <v>0</v>
      </c>
      <c r="AB229" s="3">
        <v>0</v>
      </c>
      <c r="AC229" s="3">
        <v>0</v>
      </c>
      <c r="AD229" s="3">
        <v>42.249222222222222</v>
      </c>
      <c r="AE229" s="3">
        <v>0</v>
      </c>
      <c r="AF229" s="3">
        <v>0</v>
      </c>
      <c r="AG229" s="3">
        <v>0</v>
      </c>
      <c r="AH229" s="1" t="s">
        <v>227</v>
      </c>
      <c r="AI229" s="17">
        <v>4</v>
      </c>
      <c r="AJ229" s="1"/>
    </row>
    <row r="230" spans="1:36" x14ac:dyDescent="0.2">
      <c r="A230" s="1" t="s">
        <v>273</v>
      </c>
      <c r="B230" s="1" t="s">
        <v>500</v>
      </c>
      <c r="C230" s="1" t="s">
        <v>548</v>
      </c>
      <c r="D230" s="1" t="s">
        <v>805</v>
      </c>
      <c r="E230" s="3">
        <v>51.233333333333334</v>
      </c>
      <c r="F230" s="3">
        <v>5.6888888888888891</v>
      </c>
      <c r="G230" s="3">
        <v>0.24444444444444444</v>
      </c>
      <c r="H230" s="3">
        <v>0</v>
      </c>
      <c r="I230" s="3">
        <v>0</v>
      </c>
      <c r="J230" s="3">
        <v>0</v>
      </c>
      <c r="K230" s="3">
        <v>2.0166666666666666</v>
      </c>
      <c r="L230" s="3">
        <v>0.34922222222222221</v>
      </c>
      <c r="M230" s="3">
        <v>5.3952222222222233</v>
      </c>
      <c r="N230" s="3">
        <v>0</v>
      </c>
      <c r="O230" s="3">
        <f>SUM(Table2[[#This Row],[Qualified Social Work Staff Hours]:[Other Social Work Staff Hours]])/Table2[[#This Row],[MDS Census]]</f>
        <v>0.10530687486445459</v>
      </c>
      <c r="P230" s="3">
        <v>5.0734444444444451</v>
      </c>
      <c r="Q230" s="3">
        <v>2.2018888888888886</v>
      </c>
      <c r="R230" s="3">
        <f>SUM(Table2[[#This Row],[Qualified Activities Professional Hours]:[Other Activities Professional Hours]])/Table2[[#This Row],[MDS Census]]</f>
        <v>0.14200390370852312</v>
      </c>
      <c r="S230" s="3">
        <v>1.9555555555555555</v>
      </c>
      <c r="T230" s="3">
        <v>1.9453333333333336</v>
      </c>
      <c r="U230" s="3">
        <v>0</v>
      </c>
      <c r="V230" s="3">
        <f>SUM(Table2[[#This Row],[Occupational Therapist Hours]:[OT Aide Hours]])/Table2[[#This Row],[MDS Census]]</f>
        <v>7.6139666016048574E-2</v>
      </c>
      <c r="W230" s="3">
        <v>1.8116666666666672</v>
      </c>
      <c r="X230" s="3">
        <v>2.0412222222222223</v>
      </c>
      <c r="Y230" s="3">
        <v>0</v>
      </c>
      <c r="Z230" s="3">
        <f>SUM(Table2[[#This Row],[Physical Therapist (PT) Hours]:[PT Aide Hours]])/Table2[[#This Row],[MDS Census]]</f>
        <v>7.5202775970505328E-2</v>
      </c>
      <c r="AA230" s="3">
        <v>0</v>
      </c>
      <c r="AB230" s="3">
        <v>0</v>
      </c>
      <c r="AC230" s="3">
        <v>0</v>
      </c>
      <c r="AD230" s="3">
        <v>38.031666666666659</v>
      </c>
      <c r="AE230" s="3">
        <v>0</v>
      </c>
      <c r="AF230" s="3">
        <v>0</v>
      </c>
      <c r="AG230" s="3">
        <v>0</v>
      </c>
      <c r="AH230" s="1" t="s">
        <v>228</v>
      </c>
      <c r="AI230" s="17">
        <v>4</v>
      </c>
      <c r="AJ230" s="1"/>
    </row>
    <row r="231" spans="1:36" x14ac:dyDescent="0.2">
      <c r="A231" s="1" t="s">
        <v>273</v>
      </c>
      <c r="B231" s="1" t="s">
        <v>285</v>
      </c>
      <c r="C231" s="1" t="s">
        <v>600</v>
      </c>
      <c r="D231" s="1" t="s">
        <v>727</v>
      </c>
      <c r="E231" s="3">
        <v>38.822222222222223</v>
      </c>
      <c r="F231" s="3">
        <v>2.9333333333333367</v>
      </c>
      <c r="G231" s="3">
        <v>0.1111111111111111</v>
      </c>
      <c r="H231" s="3">
        <v>0.2612222222222223</v>
      </c>
      <c r="I231" s="3">
        <v>1.1555555555555554</v>
      </c>
      <c r="J231" s="3">
        <v>0</v>
      </c>
      <c r="K231" s="3">
        <v>0</v>
      </c>
      <c r="L231" s="3">
        <v>5.8994444444444447</v>
      </c>
      <c r="M231" s="3">
        <v>4.2666666666666666</v>
      </c>
      <c r="N231" s="3">
        <v>0</v>
      </c>
      <c r="O231" s="3">
        <f>SUM(Table2[[#This Row],[Qualified Social Work Staff Hours]:[Other Social Work Staff Hours]])/Table2[[#This Row],[MDS Census]]</f>
        <v>0.1099026903262736</v>
      </c>
      <c r="P231" s="3">
        <v>2.9850000000000003</v>
      </c>
      <c r="Q231" s="3">
        <v>0</v>
      </c>
      <c r="R231" s="3">
        <f>SUM(Table2[[#This Row],[Qualified Activities Professional Hours]:[Other Activities Professional Hours]])/Table2[[#This Row],[MDS Census]]</f>
        <v>7.6888952489982829E-2</v>
      </c>
      <c r="S231" s="3">
        <v>3.575444444444444</v>
      </c>
      <c r="T231" s="3">
        <v>5.7315555555555537</v>
      </c>
      <c r="U231" s="3">
        <v>0</v>
      </c>
      <c r="V231" s="3">
        <f>SUM(Table2[[#This Row],[Occupational Therapist Hours]:[OT Aide Hours]])/Table2[[#This Row],[MDS Census]]</f>
        <v>0.23973382942186602</v>
      </c>
      <c r="W231" s="3">
        <v>3.0998888888888882</v>
      </c>
      <c r="X231" s="3">
        <v>5.9537777777777778</v>
      </c>
      <c r="Y231" s="3">
        <v>5.5052222222222253</v>
      </c>
      <c r="Z231" s="3">
        <f>SUM(Table2[[#This Row],[Physical Therapist (PT) Hours]:[PT Aide Hours]])/Table2[[#This Row],[MDS Census]]</f>
        <v>0.3750143102461363</v>
      </c>
      <c r="AA231" s="3">
        <v>0.13333333333333333</v>
      </c>
      <c r="AB231" s="3">
        <v>0</v>
      </c>
      <c r="AC231" s="3">
        <v>0</v>
      </c>
      <c r="AD231" s="3">
        <v>0</v>
      </c>
      <c r="AE231" s="3">
        <v>0</v>
      </c>
      <c r="AF231" s="3">
        <v>0</v>
      </c>
      <c r="AG231" s="3">
        <v>0</v>
      </c>
      <c r="AH231" s="1" t="s">
        <v>229</v>
      </c>
      <c r="AI231" s="17">
        <v>4</v>
      </c>
      <c r="AJ231" s="1"/>
    </row>
    <row r="232" spans="1:36" x14ac:dyDescent="0.2">
      <c r="A232" s="1" t="s">
        <v>273</v>
      </c>
      <c r="B232" s="1" t="s">
        <v>501</v>
      </c>
      <c r="C232" s="1" t="s">
        <v>608</v>
      </c>
      <c r="D232" s="1" t="s">
        <v>738</v>
      </c>
      <c r="E232" s="3">
        <v>7.0888888888888886</v>
      </c>
      <c r="F232" s="3">
        <v>0</v>
      </c>
      <c r="G232" s="3">
        <v>0</v>
      </c>
      <c r="H232" s="3">
        <v>4.4444444444444447E-4</v>
      </c>
      <c r="I232" s="3">
        <v>0</v>
      </c>
      <c r="J232" s="3">
        <v>0</v>
      </c>
      <c r="K232" s="3">
        <v>0</v>
      </c>
      <c r="L232" s="3">
        <v>5.8777777777777776E-2</v>
      </c>
      <c r="M232" s="3">
        <v>0</v>
      </c>
      <c r="N232" s="3">
        <v>0</v>
      </c>
      <c r="O232" s="3">
        <f>SUM(Table2[[#This Row],[Qualified Social Work Staff Hours]:[Other Social Work Staff Hours]])/Table2[[#This Row],[MDS Census]]</f>
        <v>0</v>
      </c>
      <c r="P232" s="3">
        <v>3.5222222222222221</v>
      </c>
      <c r="Q232" s="3">
        <v>0</v>
      </c>
      <c r="R232" s="3">
        <f>SUM(Table2[[#This Row],[Qualified Activities Professional Hours]:[Other Activities Professional Hours]])/Table2[[#This Row],[MDS Census]]</f>
        <v>0.49686520376175547</v>
      </c>
      <c r="S232" s="3">
        <v>3.927888888888889</v>
      </c>
      <c r="T232" s="3">
        <v>0</v>
      </c>
      <c r="U232" s="3">
        <v>0</v>
      </c>
      <c r="V232" s="3">
        <f>SUM(Table2[[#This Row],[Occupational Therapist Hours]:[OT Aide Hours]])/Table2[[#This Row],[MDS Census]]</f>
        <v>0.55409090909090908</v>
      </c>
      <c r="W232" s="3">
        <v>0.38333333333333341</v>
      </c>
      <c r="X232" s="3">
        <v>5.0166666666666666</v>
      </c>
      <c r="Y232" s="3">
        <v>0</v>
      </c>
      <c r="Z232" s="3">
        <f>SUM(Table2[[#This Row],[Physical Therapist (PT) Hours]:[PT Aide Hours]])/Table2[[#This Row],[MDS Census]]</f>
        <v>0.76175548589341702</v>
      </c>
      <c r="AA232" s="3">
        <v>0</v>
      </c>
      <c r="AB232" s="3">
        <v>0</v>
      </c>
      <c r="AC232" s="3">
        <v>0</v>
      </c>
      <c r="AD232" s="3">
        <v>0</v>
      </c>
      <c r="AE232" s="3">
        <v>0</v>
      </c>
      <c r="AF232" s="3">
        <v>0.43877777777777782</v>
      </c>
      <c r="AG232" s="3">
        <v>0</v>
      </c>
      <c r="AH232" s="1" t="s">
        <v>230</v>
      </c>
      <c r="AI232" s="17">
        <v>4</v>
      </c>
      <c r="AJ232" s="1"/>
    </row>
    <row r="233" spans="1:36" x14ac:dyDescent="0.2">
      <c r="A233" s="1" t="s">
        <v>273</v>
      </c>
      <c r="B233" s="1" t="s">
        <v>502</v>
      </c>
      <c r="C233" s="1" t="s">
        <v>582</v>
      </c>
      <c r="D233" s="1" t="s">
        <v>718</v>
      </c>
      <c r="E233" s="3">
        <v>17.844444444444445</v>
      </c>
      <c r="F233" s="3">
        <v>1.1555555555555554</v>
      </c>
      <c r="G233" s="3">
        <v>0</v>
      </c>
      <c r="H233" s="3">
        <v>0</v>
      </c>
      <c r="I233" s="3">
        <v>0</v>
      </c>
      <c r="J233" s="3">
        <v>0</v>
      </c>
      <c r="K233" s="3">
        <v>0</v>
      </c>
      <c r="L233" s="3">
        <v>4.7222222222222221E-2</v>
      </c>
      <c r="M233" s="3">
        <v>0</v>
      </c>
      <c r="N233" s="3">
        <v>0</v>
      </c>
      <c r="O233" s="3">
        <f>SUM(Table2[[#This Row],[Qualified Social Work Staff Hours]:[Other Social Work Staff Hours]])/Table2[[#This Row],[MDS Census]]</f>
        <v>0</v>
      </c>
      <c r="P233" s="3">
        <v>1.9583333333333333</v>
      </c>
      <c r="Q233" s="3">
        <v>0</v>
      </c>
      <c r="R233" s="3">
        <f>SUM(Table2[[#This Row],[Qualified Activities Professional Hours]:[Other Activities Professional Hours]])/Table2[[#This Row],[MDS Census]]</f>
        <v>0.10974470734744707</v>
      </c>
      <c r="S233" s="3">
        <v>2.536111111111111</v>
      </c>
      <c r="T233" s="3">
        <v>0</v>
      </c>
      <c r="U233" s="3">
        <v>0</v>
      </c>
      <c r="V233" s="3">
        <f>SUM(Table2[[#This Row],[Occupational Therapist Hours]:[OT Aide Hours]])/Table2[[#This Row],[MDS Census]]</f>
        <v>0.14212328767123286</v>
      </c>
      <c r="W233" s="3">
        <v>0.86388888888888893</v>
      </c>
      <c r="X233" s="3">
        <v>0</v>
      </c>
      <c r="Y233" s="3">
        <v>0</v>
      </c>
      <c r="Z233" s="3">
        <f>SUM(Table2[[#This Row],[Physical Therapist (PT) Hours]:[PT Aide Hours]])/Table2[[#This Row],[MDS Census]]</f>
        <v>4.8412204234122042E-2</v>
      </c>
      <c r="AA233" s="3">
        <v>0</v>
      </c>
      <c r="AB233" s="3">
        <v>0</v>
      </c>
      <c r="AC233" s="3">
        <v>0</v>
      </c>
      <c r="AD233" s="3">
        <v>0</v>
      </c>
      <c r="AE233" s="3">
        <v>0</v>
      </c>
      <c r="AF233" s="3">
        <v>0.45555555555555555</v>
      </c>
      <c r="AG233" s="3">
        <v>0</v>
      </c>
      <c r="AH233" s="1" t="s">
        <v>231</v>
      </c>
      <c r="AI233" s="17">
        <v>4</v>
      </c>
      <c r="AJ233" s="1"/>
    </row>
    <row r="234" spans="1:36" x14ac:dyDescent="0.2">
      <c r="A234" s="1" t="s">
        <v>273</v>
      </c>
      <c r="B234" s="1" t="s">
        <v>503</v>
      </c>
      <c r="C234" s="1" t="s">
        <v>685</v>
      </c>
      <c r="D234" s="1" t="s">
        <v>772</v>
      </c>
      <c r="E234" s="3">
        <v>58.866666666666667</v>
      </c>
      <c r="F234" s="3">
        <v>5.4666666666666668</v>
      </c>
      <c r="G234" s="3">
        <v>0</v>
      </c>
      <c r="H234" s="3">
        <v>0.49444444444444446</v>
      </c>
      <c r="I234" s="3">
        <v>0.42222222222222222</v>
      </c>
      <c r="J234" s="3">
        <v>0</v>
      </c>
      <c r="K234" s="3">
        <v>0</v>
      </c>
      <c r="L234" s="3">
        <v>10.601777777777778</v>
      </c>
      <c r="M234" s="3">
        <v>5.3555555555555552</v>
      </c>
      <c r="N234" s="3">
        <v>0</v>
      </c>
      <c r="O234" s="3">
        <f>SUM(Table2[[#This Row],[Qualified Social Work Staff Hours]:[Other Social Work Staff Hours]])/Table2[[#This Row],[MDS Census]]</f>
        <v>9.0977727444318604E-2</v>
      </c>
      <c r="P234" s="3">
        <v>4.9194444444444443</v>
      </c>
      <c r="Q234" s="3">
        <v>13.708333333333334</v>
      </c>
      <c r="R234" s="3">
        <f>SUM(Table2[[#This Row],[Qualified Activities Professional Hours]:[Other Activities Professional Hours]])/Table2[[#This Row],[MDS Census]]</f>
        <v>0.31644016610041531</v>
      </c>
      <c r="S234" s="3">
        <v>5.4381111111111089</v>
      </c>
      <c r="T234" s="3">
        <v>10.629999999999997</v>
      </c>
      <c r="U234" s="3">
        <v>0</v>
      </c>
      <c r="V234" s="3">
        <f>SUM(Table2[[#This Row],[Occupational Therapist Hours]:[OT Aide Hours]])/Table2[[#This Row],[MDS Census]]</f>
        <v>0.27295771989429968</v>
      </c>
      <c r="W234" s="3">
        <v>5.5229999999999997</v>
      </c>
      <c r="X234" s="3">
        <v>13.148777777777781</v>
      </c>
      <c r="Y234" s="3">
        <v>4.4966666666666661</v>
      </c>
      <c r="Z234" s="3">
        <f>SUM(Table2[[#This Row],[Physical Therapist (PT) Hours]:[PT Aide Hours]])/Table2[[#This Row],[MDS Census]]</f>
        <v>0.39357493393733489</v>
      </c>
      <c r="AA234" s="3">
        <v>0</v>
      </c>
      <c r="AB234" s="3">
        <v>0</v>
      </c>
      <c r="AC234" s="3">
        <v>0</v>
      </c>
      <c r="AD234" s="3">
        <v>0</v>
      </c>
      <c r="AE234" s="3">
        <v>0</v>
      </c>
      <c r="AF234" s="3">
        <v>0</v>
      </c>
      <c r="AG234" s="3">
        <v>1.1111111111111112E-2</v>
      </c>
      <c r="AH234" s="1" t="s">
        <v>232</v>
      </c>
      <c r="AI234" s="17">
        <v>4</v>
      </c>
      <c r="AJ234" s="1"/>
    </row>
    <row r="235" spans="1:36" x14ac:dyDescent="0.2">
      <c r="A235" s="1" t="s">
        <v>273</v>
      </c>
      <c r="B235" s="1" t="s">
        <v>504</v>
      </c>
      <c r="C235" s="1" t="s">
        <v>610</v>
      </c>
      <c r="D235" s="1" t="s">
        <v>745</v>
      </c>
      <c r="E235" s="3">
        <v>64.3</v>
      </c>
      <c r="F235" s="3">
        <v>5.6</v>
      </c>
      <c r="G235" s="3">
        <v>0.17222222222222222</v>
      </c>
      <c r="H235" s="3">
        <v>0.23333333333333334</v>
      </c>
      <c r="I235" s="3">
        <v>1.7857777777777781</v>
      </c>
      <c r="J235" s="3">
        <v>0</v>
      </c>
      <c r="K235" s="3">
        <v>0</v>
      </c>
      <c r="L235" s="3">
        <v>9.3788888888888877</v>
      </c>
      <c r="M235" s="3">
        <v>0</v>
      </c>
      <c r="N235" s="3">
        <v>5.1281111111111111</v>
      </c>
      <c r="O235" s="3">
        <f>SUM(Table2[[#This Row],[Qualified Social Work Staff Hours]:[Other Social Work Staff Hours]])/Table2[[#This Row],[MDS Census]]</f>
        <v>7.9752894418524276E-2</v>
      </c>
      <c r="P235" s="3">
        <v>3.3493333333333339</v>
      </c>
      <c r="Q235" s="3">
        <v>5.5266666666666664</v>
      </c>
      <c r="R235" s="3">
        <f>SUM(Table2[[#This Row],[Qualified Activities Professional Hours]:[Other Activities Professional Hours]])/Table2[[#This Row],[MDS Census]]</f>
        <v>0.13804043545878697</v>
      </c>
      <c r="S235" s="3">
        <v>11.137444444444442</v>
      </c>
      <c r="T235" s="3">
        <v>9.5689999999999973</v>
      </c>
      <c r="U235" s="3">
        <v>0</v>
      </c>
      <c r="V235" s="3">
        <f>SUM(Table2[[#This Row],[Occupational Therapist Hours]:[OT Aide Hours]])/Table2[[#This Row],[MDS Census]]</f>
        <v>0.32202868498358383</v>
      </c>
      <c r="W235" s="3">
        <v>5.4525555555555547</v>
      </c>
      <c r="X235" s="3">
        <v>15.709111111111108</v>
      </c>
      <c r="Y235" s="3">
        <v>0</v>
      </c>
      <c r="Z235" s="3">
        <f>SUM(Table2[[#This Row],[Physical Therapist (PT) Hours]:[PT Aide Hours]])/Table2[[#This Row],[MDS Census]]</f>
        <v>0.32910834629341623</v>
      </c>
      <c r="AA235" s="3">
        <v>0</v>
      </c>
      <c r="AB235" s="3">
        <v>0</v>
      </c>
      <c r="AC235" s="3">
        <v>0</v>
      </c>
      <c r="AD235" s="3">
        <v>0</v>
      </c>
      <c r="AE235" s="3">
        <v>0</v>
      </c>
      <c r="AF235" s="3">
        <v>0</v>
      </c>
      <c r="AG235" s="3">
        <v>0</v>
      </c>
      <c r="AH235" s="1" t="s">
        <v>233</v>
      </c>
      <c r="AI235" s="17">
        <v>4</v>
      </c>
      <c r="AJ235" s="1"/>
    </row>
    <row r="236" spans="1:36" x14ac:dyDescent="0.2">
      <c r="A236" s="1" t="s">
        <v>273</v>
      </c>
      <c r="B236" s="1" t="s">
        <v>505</v>
      </c>
      <c r="C236" s="1" t="s">
        <v>600</v>
      </c>
      <c r="D236" s="1" t="s">
        <v>727</v>
      </c>
      <c r="E236" s="3">
        <v>48.644444444444446</v>
      </c>
      <c r="F236" s="3">
        <v>5.1555555555555559</v>
      </c>
      <c r="G236" s="3">
        <v>0.25599999999999978</v>
      </c>
      <c r="H236" s="3">
        <v>0.2688888888888889</v>
      </c>
      <c r="I236" s="3">
        <v>1.6111111111111112</v>
      </c>
      <c r="J236" s="3">
        <v>0</v>
      </c>
      <c r="K236" s="3">
        <v>0</v>
      </c>
      <c r="L236" s="3">
        <v>2.8005555555555559</v>
      </c>
      <c r="M236" s="3">
        <v>6.5222222222222221</v>
      </c>
      <c r="N236" s="3">
        <v>0</v>
      </c>
      <c r="O236" s="3">
        <f>SUM(Table2[[#This Row],[Qualified Social Work Staff Hours]:[Other Social Work Staff Hours]])/Table2[[#This Row],[MDS Census]]</f>
        <v>0.13407948835084513</v>
      </c>
      <c r="P236" s="3">
        <v>0</v>
      </c>
      <c r="Q236" s="3">
        <v>11.800666666666666</v>
      </c>
      <c r="R236" s="3">
        <f>SUM(Table2[[#This Row],[Qualified Activities Professional Hours]:[Other Activities Professional Hours]])/Table2[[#This Row],[MDS Census]]</f>
        <v>0.24259022384650525</v>
      </c>
      <c r="S236" s="3">
        <v>1.1435555555555554</v>
      </c>
      <c r="T236" s="3">
        <v>4.7018888888888881</v>
      </c>
      <c r="U236" s="3">
        <v>0</v>
      </c>
      <c r="V236" s="3">
        <f>SUM(Table2[[#This Row],[Occupational Therapist Hours]:[OT Aide Hours]])/Table2[[#This Row],[MDS Census]]</f>
        <v>0.12016674280493374</v>
      </c>
      <c r="W236" s="3">
        <v>1.8355555555555558</v>
      </c>
      <c r="X236" s="3">
        <v>6.078666666666666</v>
      </c>
      <c r="Y236" s="3">
        <v>0</v>
      </c>
      <c r="Z236" s="3">
        <f>SUM(Table2[[#This Row],[Physical Therapist (PT) Hours]:[PT Aide Hours]])/Table2[[#This Row],[MDS Census]]</f>
        <v>0.16269529465509364</v>
      </c>
      <c r="AA236" s="3">
        <v>0</v>
      </c>
      <c r="AB236" s="3">
        <v>2.5138888888888888</v>
      </c>
      <c r="AC236" s="3">
        <v>0</v>
      </c>
      <c r="AD236" s="3">
        <v>0</v>
      </c>
      <c r="AE236" s="3">
        <v>0</v>
      </c>
      <c r="AF236" s="3">
        <v>0</v>
      </c>
      <c r="AG236" s="3">
        <v>0</v>
      </c>
      <c r="AH236" s="1" t="s">
        <v>234</v>
      </c>
      <c r="AI236" s="17">
        <v>4</v>
      </c>
      <c r="AJ236" s="1"/>
    </row>
    <row r="237" spans="1:36" x14ac:dyDescent="0.2">
      <c r="A237" s="1" t="s">
        <v>273</v>
      </c>
      <c r="B237" s="1" t="s">
        <v>506</v>
      </c>
      <c r="C237" s="1" t="s">
        <v>604</v>
      </c>
      <c r="D237" s="1" t="s">
        <v>746</v>
      </c>
      <c r="E237" s="3">
        <v>52.244444444444447</v>
      </c>
      <c r="F237" s="3">
        <v>23.944444444444443</v>
      </c>
      <c r="G237" s="3">
        <v>3.3333333333333333E-2</v>
      </c>
      <c r="H237" s="3">
        <v>0.20555555555555555</v>
      </c>
      <c r="I237" s="3">
        <v>0.6</v>
      </c>
      <c r="J237" s="3">
        <v>0</v>
      </c>
      <c r="K237" s="3">
        <v>0</v>
      </c>
      <c r="L237" s="3">
        <v>3.7614444444444448</v>
      </c>
      <c r="M237" s="3">
        <v>5.2972222222222225</v>
      </c>
      <c r="N237" s="3">
        <v>0</v>
      </c>
      <c r="O237" s="3">
        <f>SUM(Table2[[#This Row],[Qualified Social Work Staff Hours]:[Other Social Work Staff Hours]])/Table2[[#This Row],[MDS Census]]</f>
        <v>0.10139302424500213</v>
      </c>
      <c r="P237" s="3">
        <v>0</v>
      </c>
      <c r="Q237" s="3">
        <v>18.308333333333334</v>
      </c>
      <c r="R237" s="3">
        <f>SUM(Table2[[#This Row],[Qualified Activities Professional Hours]:[Other Activities Professional Hours]])/Table2[[#This Row],[MDS Census]]</f>
        <v>0.35043598468736709</v>
      </c>
      <c r="S237" s="3">
        <v>0.85011111111111104</v>
      </c>
      <c r="T237" s="3">
        <v>2.834888888888889</v>
      </c>
      <c r="U237" s="3">
        <v>0</v>
      </c>
      <c r="V237" s="3">
        <f>SUM(Table2[[#This Row],[Occupational Therapist Hours]:[OT Aide Hours]])/Table2[[#This Row],[MDS Census]]</f>
        <v>7.0533815397703106E-2</v>
      </c>
      <c r="W237" s="3">
        <v>2.7825555555555557</v>
      </c>
      <c r="X237" s="3">
        <v>1.0117777777777779</v>
      </c>
      <c r="Y237" s="3">
        <v>0</v>
      </c>
      <c r="Z237" s="3">
        <f>SUM(Table2[[#This Row],[Physical Therapist (PT) Hours]:[PT Aide Hours]])/Table2[[#This Row],[MDS Census]]</f>
        <v>7.2626541897065078E-2</v>
      </c>
      <c r="AA237" s="3">
        <v>0</v>
      </c>
      <c r="AB237" s="3">
        <v>0</v>
      </c>
      <c r="AC237" s="3">
        <v>0</v>
      </c>
      <c r="AD237" s="3">
        <v>0</v>
      </c>
      <c r="AE237" s="3">
        <v>0</v>
      </c>
      <c r="AF237" s="3">
        <v>0</v>
      </c>
      <c r="AG237" s="3">
        <v>0</v>
      </c>
      <c r="AH237" s="1" t="s">
        <v>235</v>
      </c>
      <c r="AI237" s="17">
        <v>4</v>
      </c>
      <c r="AJ237" s="1"/>
    </row>
    <row r="238" spans="1:36" x14ac:dyDescent="0.2">
      <c r="A238" s="1" t="s">
        <v>273</v>
      </c>
      <c r="B238" s="1" t="s">
        <v>507</v>
      </c>
      <c r="C238" s="1" t="s">
        <v>578</v>
      </c>
      <c r="D238" s="1" t="s">
        <v>705</v>
      </c>
      <c r="E238" s="3">
        <v>28.422222222222221</v>
      </c>
      <c r="F238" s="3">
        <v>6.9888888888888889</v>
      </c>
      <c r="G238" s="3">
        <v>0.57777777777777772</v>
      </c>
      <c r="H238" s="3">
        <v>0.21855555555555559</v>
      </c>
      <c r="I238" s="3">
        <v>0.53888888888888886</v>
      </c>
      <c r="J238" s="3">
        <v>0</v>
      </c>
      <c r="K238" s="3">
        <v>0.1111111111111111</v>
      </c>
      <c r="L238" s="3">
        <v>4.0813333333333341</v>
      </c>
      <c r="M238" s="3">
        <v>0</v>
      </c>
      <c r="N238" s="3">
        <v>4.1194444444444445</v>
      </c>
      <c r="O238" s="3">
        <f>SUM(Table2[[#This Row],[Qualified Social Work Staff Hours]:[Other Social Work Staff Hours]])/Table2[[#This Row],[MDS Census]]</f>
        <v>0.14493745113369821</v>
      </c>
      <c r="P238" s="3">
        <v>0</v>
      </c>
      <c r="Q238" s="3">
        <v>6.0583333333333336</v>
      </c>
      <c r="R238" s="3">
        <f>SUM(Table2[[#This Row],[Qualified Activities Professional Hours]:[Other Activities Professional Hours]])/Table2[[#This Row],[MDS Census]]</f>
        <v>0.21315480844409698</v>
      </c>
      <c r="S238" s="3">
        <v>0.98733333333333317</v>
      </c>
      <c r="T238" s="3">
        <v>3.6436666666666668</v>
      </c>
      <c r="U238" s="3">
        <v>0</v>
      </c>
      <c r="V238" s="3">
        <f>SUM(Table2[[#This Row],[Occupational Therapist Hours]:[OT Aide Hours]])/Table2[[#This Row],[MDS Census]]</f>
        <v>0.16293588741204068</v>
      </c>
      <c r="W238" s="3">
        <v>3.6344444444444455</v>
      </c>
      <c r="X238" s="3">
        <v>0.19500000000000001</v>
      </c>
      <c r="Y238" s="3">
        <v>0</v>
      </c>
      <c r="Z238" s="3">
        <f>SUM(Table2[[#This Row],[Physical Therapist (PT) Hours]:[PT Aide Hours]])/Table2[[#This Row],[MDS Census]]</f>
        <v>0.13473416731821738</v>
      </c>
      <c r="AA238" s="3">
        <v>0</v>
      </c>
      <c r="AB238" s="3">
        <v>0</v>
      </c>
      <c r="AC238" s="3">
        <v>0</v>
      </c>
      <c r="AD238" s="3">
        <v>0</v>
      </c>
      <c r="AE238" s="3">
        <v>0</v>
      </c>
      <c r="AF238" s="3">
        <v>0</v>
      </c>
      <c r="AG238" s="3">
        <v>0</v>
      </c>
      <c r="AH238" s="1" t="s">
        <v>236</v>
      </c>
      <c r="AI238" s="17">
        <v>4</v>
      </c>
      <c r="AJ238" s="1"/>
    </row>
    <row r="239" spans="1:36" x14ac:dyDescent="0.2">
      <c r="A239" s="1" t="s">
        <v>273</v>
      </c>
      <c r="B239" s="1" t="s">
        <v>508</v>
      </c>
      <c r="C239" s="1" t="s">
        <v>580</v>
      </c>
      <c r="D239" s="1" t="s">
        <v>775</v>
      </c>
      <c r="E239" s="3">
        <v>112.42222222222222</v>
      </c>
      <c r="F239" s="3">
        <v>5.333333333333333</v>
      </c>
      <c r="G239" s="3">
        <v>0</v>
      </c>
      <c r="H239" s="3">
        <v>0</v>
      </c>
      <c r="I239" s="3">
        <v>5.7238888888888884</v>
      </c>
      <c r="J239" s="3">
        <v>0</v>
      </c>
      <c r="K239" s="3">
        <v>5.416666666666667</v>
      </c>
      <c r="L239" s="3">
        <v>0</v>
      </c>
      <c r="M239" s="3">
        <v>5.4222222222222225</v>
      </c>
      <c r="N239" s="3">
        <v>0</v>
      </c>
      <c r="O239" s="3">
        <f>SUM(Table2[[#This Row],[Qualified Social Work Staff Hours]:[Other Social Work Staff Hours]])/Table2[[#This Row],[MDS Census]]</f>
        <v>4.8230875667127894E-2</v>
      </c>
      <c r="P239" s="3">
        <v>0</v>
      </c>
      <c r="Q239" s="3">
        <v>9.6407777777777799</v>
      </c>
      <c r="R239" s="3">
        <f>SUM(Table2[[#This Row],[Qualified Activities Professional Hours]:[Other Activities Professional Hours]])/Table2[[#This Row],[MDS Census]]</f>
        <v>8.5755089938723092E-2</v>
      </c>
      <c r="S239" s="3">
        <v>0</v>
      </c>
      <c r="T239" s="3">
        <v>0</v>
      </c>
      <c r="U239" s="3">
        <v>0</v>
      </c>
      <c r="V239" s="3">
        <f>SUM(Table2[[#This Row],[Occupational Therapist Hours]:[OT Aide Hours]])/Table2[[#This Row],[MDS Census]]</f>
        <v>0</v>
      </c>
      <c r="W239" s="3">
        <v>0</v>
      </c>
      <c r="X239" s="3">
        <v>0</v>
      </c>
      <c r="Y239" s="3">
        <v>0</v>
      </c>
      <c r="Z239" s="3">
        <f>SUM(Table2[[#This Row],[Physical Therapist (PT) Hours]:[PT Aide Hours]])/Table2[[#This Row],[MDS Census]]</f>
        <v>0</v>
      </c>
      <c r="AA239" s="3">
        <v>0</v>
      </c>
      <c r="AB239" s="3">
        <v>0</v>
      </c>
      <c r="AC239" s="3">
        <v>0</v>
      </c>
      <c r="AD239" s="3">
        <v>0</v>
      </c>
      <c r="AE239" s="3">
        <v>0</v>
      </c>
      <c r="AF239" s="3">
        <v>0</v>
      </c>
      <c r="AG239" s="3">
        <v>0</v>
      </c>
      <c r="AH239" s="1" t="s">
        <v>237</v>
      </c>
      <c r="AI239" s="17">
        <v>4</v>
      </c>
      <c r="AJ239" s="1"/>
    </row>
    <row r="240" spans="1:36" x14ac:dyDescent="0.2">
      <c r="A240" s="1" t="s">
        <v>273</v>
      </c>
      <c r="B240" s="1" t="s">
        <v>509</v>
      </c>
      <c r="C240" s="1" t="s">
        <v>686</v>
      </c>
      <c r="D240" s="1" t="s">
        <v>761</v>
      </c>
      <c r="E240" s="3">
        <v>79.988888888888894</v>
      </c>
      <c r="F240" s="3">
        <v>0</v>
      </c>
      <c r="G240" s="3">
        <v>0.15555555555555556</v>
      </c>
      <c r="H240" s="3">
        <v>0.38922222222222241</v>
      </c>
      <c r="I240" s="3">
        <v>3.9555555555555557</v>
      </c>
      <c r="J240" s="3">
        <v>0</v>
      </c>
      <c r="K240" s="3">
        <v>0.36944444444444446</v>
      </c>
      <c r="L240" s="3">
        <v>1.4126666666666667</v>
      </c>
      <c r="M240" s="3">
        <v>7.875</v>
      </c>
      <c r="N240" s="3">
        <v>7.916666666666667</v>
      </c>
      <c r="O240" s="3">
        <f>SUM(Table2[[#This Row],[Qualified Social Work Staff Hours]:[Other Social Work Staff Hours]])/Table2[[#This Row],[MDS Census]]</f>
        <v>0.19742325322961524</v>
      </c>
      <c r="P240" s="3">
        <v>5.6694444444444443</v>
      </c>
      <c r="Q240" s="3">
        <v>9.8277777777777775</v>
      </c>
      <c r="R240" s="3">
        <f>SUM(Table2[[#This Row],[Qualified Activities Professional Hours]:[Other Activities Professional Hours]])/Table2[[#This Row],[MDS Census]]</f>
        <v>0.1937421864147798</v>
      </c>
      <c r="S240" s="3">
        <v>4.1177777777777775</v>
      </c>
      <c r="T240" s="3">
        <v>7.6015555555555556</v>
      </c>
      <c r="U240" s="3">
        <v>0</v>
      </c>
      <c r="V240" s="3">
        <f>SUM(Table2[[#This Row],[Occupational Therapist Hours]:[OT Aide Hours]])/Table2[[#This Row],[MDS Census]]</f>
        <v>0.14651201555771634</v>
      </c>
      <c r="W240" s="3">
        <v>4.0244444444444438</v>
      </c>
      <c r="X240" s="3">
        <v>8.8028888888888854</v>
      </c>
      <c r="Y240" s="3">
        <v>3.9230000000000014</v>
      </c>
      <c r="Z240" s="3">
        <f>SUM(Table2[[#This Row],[Physical Therapist (PT) Hours]:[PT Aide Hours]])/Table2[[#This Row],[MDS Census]]</f>
        <v>0.20940825114599246</v>
      </c>
      <c r="AA240" s="3">
        <v>0</v>
      </c>
      <c r="AB240" s="3">
        <v>0</v>
      </c>
      <c r="AC240" s="3">
        <v>0</v>
      </c>
      <c r="AD240" s="3">
        <v>0</v>
      </c>
      <c r="AE240" s="3">
        <v>0</v>
      </c>
      <c r="AF240" s="3">
        <v>0</v>
      </c>
      <c r="AG240" s="3">
        <v>0</v>
      </c>
      <c r="AH240" s="1" t="s">
        <v>238</v>
      </c>
      <c r="AI240" s="17">
        <v>4</v>
      </c>
      <c r="AJ240" s="1"/>
    </row>
    <row r="241" spans="1:36" x14ac:dyDescent="0.2">
      <c r="A241" s="1" t="s">
        <v>273</v>
      </c>
      <c r="B241" s="1" t="s">
        <v>510</v>
      </c>
      <c r="C241" s="1" t="s">
        <v>563</v>
      </c>
      <c r="D241" s="1" t="s">
        <v>694</v>
      </c>
      <c r="E241" s="3">
        <v>75.788888888888891</v>
      </c>
      <c r="F241" s="3">
        <v>5.7777777777777777</v>
      </c>
      <c r="G241" s="3">
        <v>1.1111111111111112</v>
      </c>
      <c r="H241" s="3">
        <v>0</v>
      </c>
      <c r="I241" s="3">
        <v>1.1555555555555554</v>
      </c>
      <c r="J241" s="3">
        <v>0</v>
      </c>
      <c r="K241" s="3">
        <v>0</v>
      </c>
      <c r="L241" s="3">
        <v>0.88544444444444437</v>
      </c>
      <c r="M241" s="3">
        <v>5.6888888888888891</v>
      </c>
      <c r="N241" s="3">
        <v>5.5111111111111111</v>
      </c>
      <c r="O241" s="3">
        <f>SUM(Table2[[#This Row],[Qualified Social Work Staff Hours]:[Other Social Work Staff Hours]])/Table2[[#This Row],[MDS Census]]</f>
        <v>0.14777891804720714</v>
      </c>
      <c r="P241" s="3">
        <v>6.0444444444444443</v>
      </c>
      <c r="Q241" s="3">
        <v>11.108333333333333</v>
      </c>
      <c r="R241" s="3">
        <f>SUM(Table2[[#This Row],[Qualified Activities Professional Hours]:[Other Activities Professional Hours]])/Table2[[#This Row],[MDS Census]]</f>
        <v>0.22632311977715877</v>
      </c>
      <c r="S241" s="3">
        <v>9.1144444444444446</v>
      </c>
      <c r="T241" s="3">
        <v>9.5794444444444462</v>
      </c>
      <c r="U241" s="3">
        <v>0</v>
      </c>
      <c r="V241" s="3">
        <f>SUM(Table2[[#This Row],[Occupational Therapist Hours]:[OT Aide Hours]])/Table2[[#This Row],[MDS Census]]</f>
        <v>0.24665738161559891</v>
      </c>
      <c r="W241" s="3">
        <v>8.868555555555556</v>
      </c>
      <c r="X241" s="3">
        <v>9.0309999999999988</v>
      </c>
      <c r="Y241" s="3">
        <v>0</v>
      </c>
      <c r="Z241" s="3">
        <f>SUM(Table2[[#This Row],[Physical Therapist (PT) Hours]:[PT Aide Hours]])/Table2[[#This Row],[MDS Census]]</f>
        <v>0.23617651370766748</v>
      </c>
      <c r="AA241" s="3">
        <v>0</v>
      </c>
      <c r="AB241" s="3">
        <v>0</v>
      </c>
      <c r="AC241" s="3">
        <v>0</v>
      </c>
      <c r="AD241" s="3">
        <v>0</v>
      </c>
      <c r="AE241" s="3">
        <v>0</v>
      </c>
      <c r="AF241" s="3">
        <v>0</v>
      </c>
      <c r="AG241" s="3">
        <v>0</v>
      </c>
      <c r="AH241" s="1" t="s">
        <v>239</v>
      </c>
      <c r="AI241" s="17">
        <v>4</v>
      </c>
      <c r="AJ241" s="1"/>
    </row>
    <row r="242" spans="1:36" x14ac:dyDescent="0.2">
      <c r="A242" s="1" t="s">
        <v>273</v>
      </c>
      <c r="B242" s="1" t="s">
        <v>511</v>
      </c>
      <c r="C242" s="1" t="s">
        <v>608</v>
      </c>
      <c r="D242" s="1" t="s">
        <v>738</v>
      </c>
      <c r="E242" s="3">
        <v>75.044444444444451</v>
      </c>
      <c r="F242" s="3">
        <v>5.1555555555555559</v>
      </c>
      <c r="G242" s="3">
        <v>0.51911111111111052</v>
      </c>
      <c r="H242" s="3">
        <v>0.39733333333333337</v>
      </c>
      <c r="I242" s="3">
        <v>3.1638888888888888</v>
      </c>
      <c r="J242" s="3">
        <v>0</v>
      </c>
      <c r="K242" s="3">
        <v>0</v>
      </c>
      <c r="L242" s="3">
        <v>5.17811111111111</v>
      </c>
      <c r="M242" s="3">
        <v>6.2742222222222228</v>
      </c>
      <c r="N242" s="3">
        <v>0</v>
      </c>
      <c r="O242" s="3">
        <f>SUM(Table2[[#This Row],[Qualified Social Work Staff Hours]:[Other Social Work Staff Hours]])/Table2[[#This Row],[MDS Census]]</f>
        <v>8.360675155463429E-2</v>
      </c>
      <c r="P242" s="3">
        <v>0</v>
      </c>
      <c r="Q242" s="3">
        <v>5.8891111111111112</v>
      </c>
      <c r="R242" s="3">
        <f>SUM(Table2[[#This Row],[Qualified Activities Professional Hours]:[Other Activities Professional Hours]])/Table2[[#This Row],[MDS Census]]</f>
        <v>7.8474977790938691E-2</v>
      </c>
      <c r="S242" s="3">
        <v>4.400444444444445</v>
      </c>
      <c r="T242" s="3">
        <v>4.3517777777777775</v>
      </c>
      <c r="U242" s="3">
        <v>0</v>
      </c>
      <c r="V242" s="3">
        <f>SUM(Table2[[#This Row],[Occupational Therapist Hours]:[OT Aide Hours]])/Table2[[#This Row],[MDS Census]]</f>
        <v>0.11662718389102754</v>
      </c>
      <c r="W242" s="3">
        <v>7.4862222222222226</v>
      </c>
      <c r="X242" s="3">
        <v>3.0806666666666667</v>
      </c>
      <c r="Y242" s="3">
        <v>0</v>
      </c>
      <c r="Z242" s="3">
        <f>SUM(Table2[[#This Row],[Physical Therapist (PT) Hours]:[PT Aide Hours]])/Table2[[#This Row],[MDS Census]]</f>
        <v>0.14080840983121115</v>
      </c>
      <c r="AA242" s="3">
        <v>0</v>
      </c>
      <c r="AB242" s="3">
        <v>5.3663333333333325</v>
      </c>
      <c r="AC242" s="3">
        <v>0</v>
      </c>
      <c r="AD242" s="3">
        <v>0</v>
      </c>
      <c r="AE242" s="3">
        <v>0</v>
      </c>
      <c r="AF242" s="3">
        <v>0.23333333333333334</v>
      </c>
      <c r="AG242" s="3">
        <v>0</v>
      </c>
      <c r="AH242" s="1" t="s">
        <v>240</v>
      </c>
      <c r="AI242" s="17">
        <v>4</v>
      </c>
      <c r="AJ242" s="1"/>
    </row>
    <row r="243" spans="1:36" x14ac:dyDescent="0.2">
      <c r="A243" s="1" t="s">
        <v>273</v>
      </c>
      <c r="B243" s="1" t="s">
        <v>512</v>
      </c>
      <c r="C243" s="1" t="s">
        <v>602</v>
      </c>
      <c r="D243" s="1" t="s">
        <v>706</v>
      </c>
      <c r="E243" s="3">
        <v>80.455555555555549</v>
      </c>
      <c r="F243" s="3">
        <v>5.3555555555555552</v>
      </c>
      <c r="G243" s="3">
        <v>0.33333333333333331</v>
      </c>
      <c r="H243" s="3">
        <v>0.31022222222222223</v>
      </c>
      <c r="I243" s="3">
        <v>2.8333333333333335</v>
      </c>
      <c r="J243" s="3">
        <v>0</v>
      </c>
      <c r="K243" s="3">
        <v>0</v>
      </c>
      <c r="L243" s="3">
        <v>5.6926666666666685</v>
      </c>
      <c r="M243" s="3">
        <v>0</v>
      </c>
      <c r="N243" s="3">
        <v>5.4666666666666668</v>
      </c>
      <c r="O243" s="3">
        <f>SUM(Table2[[#This Row],[Qualified Social Work Staff Hours]:[Other Social Work Staff Hours]])/Table2[[#This Row],[MDS Census]]</f>
        <v>6.7946416240850724E-2</v>
      </c>
      <c r="P243" s="3">
        <v>5.5555555555555554</v>
      </c>
      <c r="Q243" s="3">
        <v>3.3138888888888891</v>
      </c>
      <c r="R243" s="3">
        <f>SUM(Table2[[#This Row],[Qualified Activities Professional Hours]:[Other Activities Professional Hours]])/Table2[[#This Row],[MDS Census]]</f>
        <v>0.11024029830133959</v>
      </c>
      <c r="S243" s="3">
        <v>6.3032222222222227</v>
      </c>
      <c r="T243" s="3">
        <v>2.0815555555555556</v>
      </c>
      <c r="U243" s="3">
        <v>0</v>
      </c>
      <c r="V243" s="3">
        <f>SUM(Table2[[#This Row],[Occupational Therapist Hours]:[OT Aide Hours]])/Table2[[#This Row],[MDS Census]]</f>
        <v>0.10421626847120564</v>
      </c>
      <c r="W243" s="3">
        <v>5.4495555555555573</v>
      </c>
      <c r="X243" s="3">
        <v>4.8</v>
      </c>
      <c r="Y243" s="3">
        <v>0</v>
      </c>
      <c r="Z243" s="3">
        <f>SUM(Table2[[#This Row],[Physical Therapist (PT) Hours]:[PT Aide Hours]])/Table2[[#This Row],[MDS Census]]</f>
        <v>0.12739400635271372</v>
      </c>
      <c r="AA243" s="3">
        <v>0</v>
      </c>
      <c r="AB243" s="3">
        <v>0</v>
      </c>
      <c r="AC243" s="3">
        <v>0</v>
      </c>
      <c r="AD243" s="3">
        <v>0</v>
      </c>
      <c r="AE243" s="3">
        <v>0</v>
      </c>
      <c r="AF243" s="3">
        <v>0</v>
      </c>
      <c r="AG243" s="3">
        <v>0</v>
      </c>
      <c r="AH243" s="1" t="s">
        <v>241</v>
      </c>
      <c r="AI243" s="17">
        <v>4</v>
      </c>
      <c r="AJ243" s="1"/>
    </row>
    <row r="244" spans="1:36" x14ac:dyDescent="0.2">
      <c r="A244" s="1" t="s">
        <v>273</v>
      </c>
      <c r="B244" s="1" t="s">
        <v>513</v>
      </c>
      <c r="C244" s="1" t="s">
        <v>687</v>
      </c>
      <c r="D244" s="1" t="s">
        <v>761</v>
      </c>
      <c r="E244" s="3">
        <v>69.355555555555554</v>
      </c>
      <c r="F244" s="3">
        <v>5.6</v>
      </c>
      <c r="G244" s="3">
        <v>1.1833333333333333</v>
      </c>
      <c r="H244" s="3">
        <v>0</v>
      </c>
      <c r="I244" s="3">
        <v>0</v>
      </c>
      <c r="J244" s="3">
        <v>0</v>
      </c>
      <c r="K244" s="3">
        <v>0</v>
      </c>
      <c r="L244" s="3">
        <v>0</v>
      </c>
      <c r="M244" s="3">
        <v>0</v>
      </c>
      <c r="N244" s="3">
        <v>0</v>
      </c>
      <c r="O244" s="3">
        <f>SUM(Table2[[#This Row],[Qualified Social Work Staff Hours]:[Other Social Work Staff Hours]])/Table2[[#This Row],[MDS Census]]</f>
        <v>0</v>
      </c>
      <c r="P244" s="3">
        <v>2.9333333333333331</v>
      </c>
      <c r="Q244" s="3">
        <v>12.635000000000002</v>
      </c>
      <c r="R244" s="3">
        <f>SUM(Table2[[#This Row],[Qualified Activities Professional Hours]:[Other Activities Professional Hours]])/Table2[[#This Row],[MDS Census]]</f>
        <v>0.22447132329381611</v>
      </c>
      <c r="S244" s="3">
        <v>0</v>
      </c>
      <c r="T244" s="3">
        <v>0</v>
      </c>
      <c r="U244" s="3">
        <v>0</v>
      </c>
      <c r="V244" s="3">
        <f>SUM(Table2[[#This Row],[Occupational Therapist Hours]:[OT Aide Hours]])/Table2[[#This Row],[MDS Census]]</f>
        <v>0</v>
      </c>
      <c r="W244" s="3">
        <v>0</v>
      </c>
      <c r="X244" s="3">
        <v>0</v>
      </c>
      <c r="Y244" s="3">
        <v>0</v>
      </c>
      <c r="Z244" s="3">
        <f>SUM(Table2[[#This Row],[Physical Therapist (PT) Hours]:[PT Aide Hours]])/Table2[[#This Row],[MDS Census]]</f>
        <v>0</v>
      </c>
      <c r="AA244" s="3">
        <v>0</v>
      </c>
      <c r="AB244" s="3">
        <v>0</v>
      </c>
      <c r="AC244" s="3">
        <v>0</v>
      </c>
      <c r="AD244" s="3">
        <v>0</v>
      </c>
      <c r="AE244" s="3">
        <v>0</v>
      </c>
      <c r="AF244" s="3">
        <v>5.55</v>
      </c>
      <c r="AG244" s="3">
        <v>0</v>
      </c>
      <c r="AH244" s="1" t="s">
        <v>242</v>
      </c>
      <c r="AI244" s="17">
        <v>4</v>
      </c>
      <c r="AJ244" s="1"/>
    </row>
    <row r="245" spans="1:36" x14ac:dyDescent="0.2">
      <c r="A245" s="1" t="s">
        <v>273</v>
      </c>
      <c r="B245" s="1" t="s">
        <v>514</v>
      </c>
      <c r="C245" s="1" t="s">
        <v>602</v>
      </c>
      <c r="D245" s="1" t="s">
        <v>706</v>
      </c>
      <c r="E245" s="3">
        <v>82.655555555555551</v>
      </c>
      <c r="F245" s="3">
        <v>5.6888888888888891</v>
      </c>
      <c r="G245" s="3">
        <v>0.46666666666666667</v>
      </c>
      <c r="H245" s="3">
        <v>0.3888888888888889</v>
      </c>
      <c r="I245" s="3">
        <v>1.5777777777777777</v>
      </c>
      <c r="J245" s="3">
        <v>0</v>
      </c>
      <c r="K245" s="3">
        <v>0</v>
      </c>
      <c r="L245" s="3">
        <v>0.78733333333333333</v>
      </c>
      <c r="M245" s="3">
        <v>5.6888888888888891</v>
      </c>
      <c r="N245" s="3">
        <v>3.7917777777777784</v>
      </c>
      <c r="O245" s="3">
        <f>SUM(Table2[[#This Row],[Qualified Social Work Staff Hours]:[Other Social Work Staff Hours]])/Table2[[#This Row],[MDS Census]]</f>
        <v>0.11470090065869071</v>
      </c>
      <c r="P245" s="3">
        <v>1.5867777777777781</v>
      </c>
      <c r="Q245" s="3">
        <v>0.51011111111111107</v>
      </c>
      <c r="R245" s="3">
        <f>SUM(Table2[[#This Row],[Qualified Activities Professional Hours]:[Other Activities Professional Hours]])/Table2[[#This Row],[MDS Census]]</f>
        <v>2.5369001209840036E-2</v>
      </c>
      <c r="S245" s="3">
        <v>6.4042222222222218</v>
      </c>
      <c r="T245" s="3">
        <v>0</v>
      </c>
      <c r="U245" s="3">
        <v>0</v>
      </c>
      <c r="V245" s="3">
        <f>SUM(Table2[[#This Row],[Occupational Therapist Hours]:[OT Aide Hours]])/Table2[[#This Row],[MDS Census]]</f>
        <v>7.7480844199489182E-2</v>
      </c>
      <c r="W245" s="3">
        <v>7.2640000000000002</v>
      </c>
      <c r="X245" s="3">
        <v>2.8566666666666665</v>
      </c>
      <c r="Y245" s="3">
        <v>0</v>
      </c>
      <c r="Z245" s="3">
        <f>SUM(Table2[[#This Row],[Physical Therapist (PT) Hours]:[PT Aide Hours]])/Table2[[#This Row],[MDS Census]]</f>
        <v>0.12244387686517005</v>
      </c>
      <c r="AA245" s="3">
        <v>0</v>
      </c>
      <c r="AB245" s="3">
        <v>0</v>
      </c>
      <c r="AC245" s="3">
        <v>0</v>
      </c>
      <c r="AD245" s="3">
        <v>0</v>
      </c>
      <c r="AE245" s="3">
        <v>0</v>
      </c>
      <c r="AF245" s="3">
        <v>0</v>
      </c>
      <c r="AG245" s="3">
        <v>0</v>
      </c>
      <c r="AH245" s="1" t="s">
        <v>243</v>
      </c>
      <c r="AI245" s="17">
        <v>4</v>
      </c>
      <c r="AJ245" s="1"/>
    </row>
    <row r="246" spans="1:36" x14ac:dyDescent="0.2">
      <c r="A246" s="1" t="s">
        <v>273</v>
      </c>
      <c r="B246" s="1" t="s">
        <v>515</v>
      </c>
      <c r="C246" s="1" t="s">
        <v>686</v>
      </c>
      <c r="D246" s="1" t="s">
        <v>761</v>
      </c>
      <c r="E246" s="3">
        <v>108.42222222222222</v>
      </c>
      <c r="F246" s="3">
        <v>5.6888888888888891</v>
      </c>
      <c r="G246" s="3">
        <v>0</v>
      </c>
      <c r="H246" s="3">
        <v>0.50733333333333341</v>
      </c>
      <c r="I246" s="3">
        <v>5.6888888888888891</v>
      </c>
      <c r="J246" s="3">
        <v>0</v>
      </c>
      <c r="K246" s="3">
        <v>0</v>
      </c>
      <c r="L246" s="3">
        <v>5.6147777777777774</v>
      </c>
      <c r="M246" s="3">
        <v>8.8847777777777761</v>
      </c>
      <c r="N246" s="3">
        <v>3.656111111111112</v>
      </c>
      <c r="O246" s="3">
        <f>SUM(Table2[[#This Row],[Qualified Social Work Staff Hours]:[Other Social Work Staff Hours]])/Table2[[#This Row],[MDS Census]]</f>
        <v>0.11566714490674319</v>
      </c>
      <c r="P246" s="3">
        <v>5.6</v>
      </c>
      <c r="Q246" s="3">
        <v>13.773888888888887</v>
      </c>
      <c r="R246" s="3">
        <f>SUM(Table2[[#This Row],[Qualified Activities Professional Hours]:[Other Activities Professional Hours]])/Table2[[#This Row],[MDS Census]]</f>
        <v>0.17868928059028485</v>
      </c>
      <c r="S246" s="3">
        <v>10.221888888888888</v>
      </c>
      <c r="T246" s="3">
        <v>17.292777777777776</v>
      </c>
      <c r="U246" s="3">
        <v>0</v>
      </c>
      <c r="V246" s="3">
        <f>SUM(Table2[[#This Row],[Occupational Therapist Hours]:[OT Aide Hours]])/Table2[[#This Row],[MDS Census]]</f>
        <v>0.25377331420373023</v>
      </c>
      <c r="W246" s="3">
        <v>23.375000000000004</v>
      </c>
      <c r="X246" s="3">
        <v>8.2057777777777794</v>
      </c>
      <c r="Y246" s="3">
        <v>0</v>
      </c>
      <c r="Z246" s="3">
        <f>SUM(Table2[[#This Row],[Physical Therapist (PT) Hours]:[PT Aide Hours]])/Table2[[#This Row],[MDS Census]]</f>
        <v>0.29127587620414025</v>
      </c>
      <c r="AA246" s="3">
        <v>0</v>
      </c>
      <c r="AB246" s="3">
        <v>0</v>
      </c>
      <c r="AC246" s="3">
        <v>0</v>
      </c>
      <c r="AD246" s="3">
        <v>0</v>
      </c>
      <c r="AE246" s="3">
        <v>0</v>
      </c>
      <c r="AF246" s="3">
        <v>0.77777777777777779</v>
      </c>
      <c r="AG246" s="3">
        <v>0.2</v>
      </c>
      <c r="AH246" s="1" t="s">
        <v>244</v>
      </c>
      <c r="AI246" s="17">
        <v>4</v>
      </c>
      <c r="AJ246" s="1"/>
    </row>
    <row r="247" spans="1:36" x14ac:dyDescent="0.2">
      <c r="A247" s="1" t="s">
        <v>273</v>
      </c>
      <c r="B247" s="1" t="s">
        <v>516</v>
      </c>
      <c r="C247" s="1" t="s">
        <v>548</v>
      </c>
      <c r="D247" s="1" t="s">
        <v>805</v>
      </c>
      <c r="E247" s="3">
        <v>118.37777777777778</v>
      </c>
      <c r="F247" s="3">
        <v>5.2444444444444445</v>
      </c>
      <c r="G247" s="3">
        <v>0</v>
      </c>
      <c r="H247" s="3">
        <v>0</v>
      </c>
      <c r="I247" s="3">
        <v>5.0666666666666664</v>
      </c>
      <c r="J247" s="3">
        <v>0</v>
      </c>
      <c r="K247" s="3">
        <v>0</v>
      </c>
      <c r="L247" s="3">
        <v>8.6066666666666674</v>
      </c>
      <c r="M247" s="3">
        <v>5.333333333333333</v>
      </c>
      <c r="N247" s="3">
        <v>5.5322222222222219</v>
      </c>
      <c r="O247" s="3">
        <f>SUM(Table2[[#This Row],[Qualified Social Work Staff Hours]:[Other Social Work Staff Hours]])/Table2[[#This Row],[MDS Census]]</f>
        <v>9.1787122207621558E-2</v>
      </c>
      <c r="P247" s="3">
        <v>4.8</v>
      </c>
      <c r="Q247" s="3">
        <v>25.062222222222221</v>
      </c>
      <c r="R247" s="3">
        <f>SUM(Table2[[#This Row],[Qualified Activities Professional Hours]:[Other Activities Professional Hours]])/Table2[[#This Row],[MDS Census]]</f>
        <v>0.25226206119767225</v>
      </c>
      <c r="S247" s="3">
        <v>2.9266666666666663</v>
      </c>
      <c r="T247" s="3">
        <v>16.288888888888895</v>
      </c>
      <c r="U247" s="3">
        <v>0</v>
      </c>
      <c r="V247" s="3">
        <f>SUM(Table2[[#This Row],[Occupational Therapist Hours]:[OT Aide Hours]])/Table2[[#This Row],[MDS Census]]</f>
        <v>0.16232400976159192</v>
      </c>
      <c r="W247" s="3">
        <v>5.7011111111111115</v>
      </c>
      <c r="X247" s="3">
        <v>11.386666666666668</v>
      </c>
      <c r="Y247" s="3">
        <v>0</v>
      </c>
      <c r="Z247" s="3">
        <f>SUM(Table2[[#This Row],[Physical Therapist (PT) Hours]:[PT Aide Hours]])/Table2[[#This Row],[MDS Census]]</f>
        <v>0.14434954007884365</v>
      </c>
      <c r="AA247" s="3">
        <v>0</v>
      </c>
      <c r="AB247" s="3">
        <v>0</v>
      </c>
      <c r="AC247" s="3">
        <v>0</v>
      </c>
      <c r="AD247" s="3">
        <v>0</v>
      </c>
      <c r="AE247" s="3">
        <v>0</v>
      </c>
      <c r="AF247" s="3">
        <v>0</v>
      </c>
      <c r="AG247" s="3">
        <v>0</v>
      </c>
      <c r="AH247" s="1" t="s">
        <v>245</v>
      </c>
      <c r="AI247" s="17">
        <v>4</v>
      </c>
      <c r="AJ247" s="1"/>
    </row>
    <row r="248" spans="1:36" x14ac:dyDescent="0.2">
      <c r="A248" s="1" t="s">
        <v>273</v>
      </c>
      <c r="B248" s="1" t="s">
        <v>517</v>
      </c>
      <c r="C248" s="1" t="s">
        <v>561</v>
      </c>
      <c r="D248" s="1" t="s">
        <v>700</v>
      </c>
      <c r="E248" s="3">
        <v>16.011111111111113</v>
      </c>
      <c r="F248" s="3">
        <v>5.4666666666666668</v>
      </c>
      <c r="G248" s="3">
        <v>0.71111111111111114</v>
      </c>
      <c r="H248" s="3">
        <v>3.3333333333333333E-2</v>
      </c>
      <c r="I248" s="3">
        <v>0.38333333333333336</v>
      </c>
      <c r="J248" s="3">
        <v>0</v>
      </c>
      <c r="K248" s="3">
        <v>0</v>
      </c>
      <c r="L248" s="3">
        <v>1.2334444444444443</v>
      </c>
      <c r="M248" s="3">
        <v>0</v>
      </c>
      <c r="N248" s="3">
        <v>0</v>
      </c>
      <c r="O248" s="3">
        <f>SUM(Table2[[#This Row],[Qualified Social Work Staff Hours]:[Other Social Work Staff Hours]])/Table2[[#This Row],[MDS Census]]</f>
        <v>0</v>
      </c>
      <c r="P248" s="3">
        <v>4.9271111111111114</v>
      </c>
      <c r="Q248" s="3">
        <v>5.4115555555555561</v>
      </c>
      <c r="R248" s="3">
        <f>SUM(Table2[[#This Row],[Qualified Activities Professional Hours]:[Other Activities Professional Hours]])/Table2[[#This Row],[MDS Census]]</f>
        <v>0.64571825121443449</v>
      </c>
      <c r="S248" s="3">
        <v>1.6472222222222221</v>
      </c>
      <c r="T248" s="3">
        <v>1.2239999999999998</v>
      </c>
      <c r="U248" s="3">
        <v>0</v>
      </c>
      <c r="V248" s="3">
        <f>SUM(Table2[[#This Row],[Occupational Therapist Hours]:[OT Aide Hours]])/Table2[[#This Row],[MDS Census]]</f>
        <v>0.17932685634975706</v>
      </c>
      <c r="W248" s="3">
        <v>0.57399999999999995</v>
      </c>
      <c r="X248" s="3">
        <v>3.6095555555555556</v>
      </c>
      <c r="Y248" s="3">
        <v>0</v>
      </c>
      <c r="Z248" s="3">
        <f>SUM(Table2[[#This Row],[Physical Therapist (PT) Hours]:[PT Aide Hours]])/Table2[[#This Row],[MDS Census]]</f>
        <v>0.26129077029840386</v>
      </c>
      <c r="AA248" s="3">
        <v>0</v>
      </c>
      <c r="AB248" s="3">
        <v>0</v>
      </c>
      <c r="AC248" s="3">
        <v>0</v>
      </c>
      <c r="AD248" s="3">
        <v>0</v>
      </c>
      <c r="AE248" s="3">
        <v>0</v>
      </c>
      <c r="AF248" s="3">
        <v>0</v>
      </c>
      <c r="AG248" s="3">
        <v>0</v>
      </c>
      <c r="AH248" s="1" t="s">
        <v>246</v>
      </c>
      <c r="AI248" s="17">
        <v>4</v>
      </c>
      <c r="AJ248" s="1"/>
    </row>
    <row r="249" spans="1:36" x14ac:dyDescent="0.2">
      <c r="A249" s="1" t="s">
        <v>273</v>
      </c>
      <c r="B249" s="1" t="s">
        <v>518</v>
      </c>
      <c r="C249" s="1" t="s">
        <v>563</v>
      </c>
      <c r="D249" s="1" t="s">
        <v>694</v>
      </c>
      <c r="E249" s="3">
        <v>114.85555555555555</v>
      </c>
      <c r="F249" s="3">
        <v>5.6</v>
      </c>
      <c r="G249" s="3">
        <v>0</v>
      </c>
      <c r="H249" s="3">
        <v>0</v>
      </c>
      <c r="I249" s="3">
        <v>5.6</v>
      </c>
      <c r="J249" s="3">
        <v>0</v>
      </c>
      <c r="K249" s="3">
        <v>0</v>
      </c>
      <c r="L249" s="3">
        <v>0</v>
      </c>
      <c r="M249" s="3">
        <v>5.9463333333333326</v>
      </c>
      <c r="N249" s="3">
        <v>5.6037777777777773</v>
      </c>
      <c r="O249" s="3">
        <f>SUM(Table2[[#This Row],[Qualified Social Work Staff Hours]:[Other Social Work Staff Hours]])/Table2[[#This Row],[MDS Census]]</f>
        <v>0.1005620586243591</v>
      </c>
      <c r="P249" s="3">
        <v>5.1814444444444439</v>
      </c>
      <c r="Q249" s="3">
        <v>0</v>
      </c>
      <c r="R249" s="3">
        <f>SUM(Table2[[#This Row],[Qualified Activities Professional Hours]:[Other Activities Professional Hours]])/Table2[[#This Row],[MDS Census]]</f>
        <v>4.5112701944471312E-2</v>
      </c>
      <c r="S249" s="3">
        <v>0</v>
      </c>
      <c r="T249" s="3">
        <v>0</v>
      </c>
      <c r="U249" s="3">
        <v>0</v>
      </c>
      <c r="V249" s="3">
        <f>SUM(Table2[[#This Row],[Occupational Therapist Hours]:[OT Aide Hours]])/Table2[[#This Row],[MDS Census]]</f>
        <v>0</v>
      </c>
      <c r="W249" s="3">
        <v>0</v>
      </c>
      <c r="X249" s="3">
        <v>0</v>
      </c>
      <c r="Y249" s="3">
        <v>0</v>
      </c>
      <c r="Z249" s="3">
        <f>SUM(Table2[[#This Row],[Physical Therapist (PT) Hours]:[PT Aide Hours]])/Table2[[#This Row],[MDS Census]]</f>
        <v>0</v>
      </c>
      <c r="AA249" s="3">
        <v>0</v>
      </c>
      <c r="AB249" s="3">
        <v>0</v>
      </c>
      <c r="AC249" s="3">
        <v>0</v>
      </c>
      <c r="AD249" s="3">
        <v>0</v>
      </c>
      <c r="AE249" s="3">
        <v>0</v>
      </c>
      <c r="AF249" s="3">
        <v>0</v>
      </c>
      <c r="AG249" s="3">
        <v>0</v>
      </c>
      <c r="AH249" s="1" t="s">
        <v>247</v>
      </c>
      <c r="AI249" s="17">
        <v>4</v>
      </c>
      <c r="AJ249" s="1"/>
    </row>
    <row r="250" spans="1:36" x14ac:dyDescent="0.2">
      <c r="A250" s="1" t="s">
        <v>273</v>
      </c>
      <c r="B250" s="1" t="s">
        <v>519</v>
      </c>
      <c r="C250" s="1" t="s">
        <v>563</v>
      </c>
      <c r="D250" s="1" t="s">
        <v>694</v>
      </c>
      <c r="E250" s="3">
        <v>91.844444444444449</v>
      </c>
      <c r="F250" s="3">
        <v>5.6</v>
      </c>
      <c r="G250" s="3">
        <v>0</v>
      </c>
      <c r="H250" s="3">
        <v>0</v>
      </c>
      <c r="I250" s="3">
        <v>0</v>
      </c>
      <c r="J250" s="3">
        <v>0</v>
      </c>
      <c r="K250" s="3">
        <v>1.0444444444444445</v>
      </c>
      <c r="L250" s="3">
        <v>1.7645555555555559</v>
      </c>
      <c r="M250" s="3">
        <v>0.17777777777777778</v>
      </c>
      <c r="N250" s="3">
        <v>0</v>
      </c>
      <c r="O250" s="3">
        <f>SUM(Table2[[#This Row],[Qualified Social Work Staff Hours]:[Other Social Work Staff Hours]])/Table2[[#This Row],[MDS Census]]</f>
        <v>1.9356399709654004E-3</v>
      </c>
      <c r="P250" s="3">
        <v>7.0261111111111116</v>
      </c>
      <c r="Q250" s="3">
        <v>3.1288888888888891</v>
      </c>
      <c r="R250" s="3">
        <f>SUM(Table2[[#This Row],[Qualified Activities Professional Hours]:[Other Activities Professional Hours]])/Table2[[#This Row],[MDS Census]]</f>
        <v>0.11056738446648924</v>
      </c>
      <c r="S250" s="3">
        <v>1.9112222222222217</v>
      </c>
      <c r="T250" s="3">
        <v>3.3946666666666676</v>
      </c>
      <c r="U250" s="3">
        <v>0</v>
      </c>
      <c r="V250" s="3">
        <f>SUM(Table2[[#This Row],[Occupational Therapist Hours]:[OT Aide Hours]])/Table2[[#This Row],[MDS Census]]</f>
        <v>5.7770384708444228E-2</v>
      </c>
      <c r="W250" s="3">
        <v>2.0411111111111109</v>
      </c>
      <c r="X250" s="3">
        <v>4.6207777777777777</v>
      </c>
      <c r="Y250" s="3">
        <v>0</v>
      </c>
      <c r="Z250" s="3">
        <f>SUM(Table2[[#This Row],[Physical Therapist (PT) Hours]:[PT Aide Hours]])/Table2[[#This Row],[MDS Census]]</f>
        <v>7.2534478586982823E-2</v>
      </c>
      <c r="AA250" s="3">
        <v>0</v>
      </c>
      <c r="AB250" s="3">
        <v>0</v>
      </c>
      <c r="AC250" s="3">
        <v>0</v>
      </c>
      <c r="AD250" s="3">
        <v>54.860444444444447</v>
      </c>
      <c r="AE250" s="3">
        <v>0</v>
      </c>
      <c r="AF250" s="3">
        <v>0.698888888888889</v>
      </c>
      <c r="AG250" s="3">
        <v>0</v>
      </c>
      <c r="AH250" s="1" t="s">
        <v>248</v>
      </c>
      <c r="AI250" s="17">
        <v>4</v>
      </c>
      <c r="AJ250" s="1"/>
    </row>
    <row r="251" spans="1:36" x14ac:dyDescent="0.2">
      <c r="A251" s="1" t="s">
        <v>273</v>
      </c>
      <c r="B251" s="1" t="s">
        <v>520</v>
      </c>
      <c r="C251" s="1" t="s">
        <v>563</v>
      </c>
      <c r="D251" s="1" t="s">
        <v>694</v>
      </c>
      <c r="E251" s="3">
        <v>37.4</v>
      </c>
      <c r="F251" s="3">
        <v>33.19522222222222</v>
      </c>
      <c r="G251" s="3">
        <v>0.72222222222222221</v>
      </c>
      <c r="H251" s="3">
        <v>5.5555555555555552E-2</v>
      </c>
      <c r="I251" s="3">
        <v>0</v>
      </c>
      <c r="J251" s="3">
        <v>0</v>
      </c>
      <c r="K251" s="3">
        <v>0</v>
      </c>
      <c r="L251" s="3">
        <v>7.2024444444444473</v>
      </c>
      <c r="M251" s="3">
        <v>6.4833333333333343</v>
      </c>
      <c r="N251" s="3">
        <v>0</v>
      </c>
      <c r="O251" s="3">
        <f>SUM(Table2[[#This Row],[Qualified Social Work Staff Hours]:[Other Social Work Staff Hours]])/Table2[[#This Row],[MDS Census]]</f>
        <v>0.17335115864527634</v>
      </c>
      <c r="P251" s="3">
        <v>5.1537777777777762</v>
      </c>
      <c r="Q251" s="3">
        <v>9.7184444444444438</v>
      </c>
      <c r="R251" s="3">
        <f>SUM(Table2[[#This Row],[Qualified Activities Professional Hours]:[Other Activities Professional Hours]])/Table2[[#This Row],[MDS Census]]</f>
        <v>0.39765300059417702</v>
      </c>
      <c r="S251" s="3">
        <v>1.5848888888888895</v>
      </c>
      <c r="T251" s="3">
        <v>8.3143333333333338</v>
      </c>
      <c r="U251" s="3">
        <v>0</v>
      </c>
      <c r="V251" s="3">
        <f>SUM(Table2[[#This Row],[Occupational Therapist Hours]:[OT Aide Hours]])/Table2[[#This Row],[MDS Census]]</f>
        <v>0.26468508615567443</v>
      </c>
      <c r="W251" s="3">
        <v>6.0319999999999983</v>
      </c>
      <c r="X251" s="3">
        <v>6.697111111111111</v>
      </c>
      <c r="Y251" s="3">
        <v>0</v>
      </c>
      <c r="Z251" s="3">
        <f>SUM(Table2[[#This Row],[Physical Therapist (PT) Hours]:[PT Aide Hours]])/Table2[[#This Row],[MDS Census]]</f>
        <v>0.34035056446821149</v>
      </c>
      <c r="AA251" s="3">
        <v>0</v>
      </c>
      <c r="AB251" s="3">
        <v>0</v>
      </c>
      <c r="AC251" s="3">
        <v>0</v>
      </c>
      <c r="AD251" s="3">
        <v>36.903222222222219</v>
      </c>
      <c r="AE251" s="3">
        <v>0</v>
      </c>
      <c r="AF251" s="3">
        <v>0</v>
      </c>
      <c r="AG251" s="3">
        <v>0</v>
      </c>
      <c r="AH251" s="1" t="s">
        <v>249</v>
      </c>
      <c r="AI251" s="17">
        <v>4</v>
      </c>
      <c r="AJ251" s="1"/>
    </row>
    <row r="252" spans="1:36" x14ac:dyDescent="0.2">
      <c r="A252" s="1" t="s">
        <v>273</v>
      </c>
      <c r="B252" s="1" t="s">
        <v>521</v>
      </c>
      <c r="C252" s="1" t="s">
        <v>563</v>
      </c>
      <c r="D252" s="1" t="s">
        <v>694</v>
      </c>
      <c r="E252" s="3">
        <v>64.211111111111109</v>
      </c>
      <c r="F252" s="3">
        <v>30.494555555555568</v>
      </c>
      <c r="G252" s="3">
        <v>2.3111111111111109</v>
      </c>
      <c r="H252" s="3">
        <v>5.5555555555555552E-2</v>
      </c>
      <c r="I252" s="3">
        <v>0</v>
      </c>
      <c r="J252" s="3">
        <v>0</v>
      </c>
      <c r="K252" s="3">
        <v>0</v>
      </c>
      <c r="L252" s="3">
        <v>8.6000000000000007E-2</v>
      </c>
      <c r="M252" s="3">
        <v>6.2955555555555582</v>
      </c>
      <c r="N252" s="3">
        <v>0</v>
      </c>
      <c r="O252" s="3">
        <f>SUM(Table2[[#This Row],[Qualified Social Work Staff Hours]:[Other Social Work Staff Hours]])/Table2[[#This Row],[MDS Census]]</f>
        <v>9.8044644402145747E-2</v>
      </c>
      <c r="P252" s="3">
        <v>5.4481111111111105</v>
      </c>
      <c r="Q252" s="3">
        <v>14.078999999999997</v>
      </c>
      <c r="R252" s="3">
        <f>SUM(Table2[[#This Row],[Qualified Activities Professional Hours]:[Other Activities Professional Hours]])/Table2[[#This Row],[MDS Census]]</f>
        <v>0.30410797715867793</v>
      </c>
      <c r="S252" s="3">
        <v>2.4016666666666668</v>
      </c>
      <c r="T252" s="3">
        <v>8.2594444444444459</v>
      </c>
      <c r="U252" s="3">
        <v>0</v>
      </c>
      <c r="V252" s="3">
        <f>SUM(Table2[[#This Row],[Occupational Therapist Hours]:[OT Aide Hours]])/Table2[[#This Row],[MDS Census]]</f>
        <v>0.16603218549922136</v>
      </c>
      <c r="W252" s="3">
        <v>3.4615555555555559</v>
      </c>
      <c r="X252" s="3">
        <v>5.6262222222222213</v>
      </c>
      <c r="Y252" s="3">
        <v>0</v>
      </c>
      <c r="Z252" s="3">
        <f>SUM(Table2[[#This Row],[Physical Therapist (PT) Hours]:[PT Aide Hours]])/Table2[[#This Row],[MDS Census]]</f>
        <v>0.14152967641460459</v>
      </c>
      <c r="AA252" s="3">
        <v>0</v>
      </c>
      <c r="AB252" s="3">
        <v>0</v>
      </c>
      <c r="AC252" s="3">
        <v>0</v>
      </c>
      <c r="AD252" s="3">
        <v>47.456666666666649</v>
      </c>
      <c r="AE252" s="3">
        <v>0</v>
      </c>
      <c r="AF252" s="3">
        <v>0</v>
      </c>
      <c r="AG252" s="3">
        <v>0</v>
      </c>
      <c r="AH252" s="1" t="s">
        <v>250</v>
      </c>
      <c r="AI252" s="17">
        <v>4</v>
      </c>
      <c r="AJ252" s="1"/>
    </row>
    <row r="253" spans="1:36" x14ac:dyDescent="0.2">
      <c r="A253" s="1" t="s">
        <v>273</v>
      </c>
      <c r="B253" s="1" t="s">
        <v>522</v>
      </c>
      <c r="C253" s="1" t="s">
        <v>602</v>
      </c>
      <c r="D253" s="1" t="s">
        <v>706</v>
      </c>
      <c r="E253" s="3">
        <v>69.433333333333337</v>
      </c>
      <c r="F253" s="3">
        <v>11.235555555555557</v>
      </c>
      <c r="G253" s="3">
        <v>0</v>
      </c>
      <c r="H253" s="3">
        <v>0.40022222222222231</v>
      </c>
      <c r="I253" s="3">
        <v>0</v>
      </c>
      <c r="J253" s="3">
        <v>0</v>
      </c>
      <c r="K253" s="3">
        <v>0</v>
      </c>
      <c r="L253" s="3">
        <v>4.6944444444444446</v>
      </c>
      <c r="M253" s="3">
        <v>0</v>
      </c>
      <c r="N253" s="3">
        <v>4.4916666666666663</v>
      </c>
      <c r="O253" s="3">
        <f>SUM(Table2[[#This Row],[Qualified Social Work Staff Hours]:[Other Social Work Staff Hours]])/Table2[[#This Row],[MDS Census]]</f>
        <v>6.4690350456072965E-2</v>
      </c>
      <c r="P253" s="3">
        <v>5.0194444444444448</v>
      </c>
      <c r="Q253" s="3">
        <v>9.3000000000000007</v>
      </c>
      <c r="R253" s="3">
        <f>SUM(Table2[[#This Row],[Qualified Activities Professional Hours]:[Other Activities Professional Hours]])/Table2[[#This Row],[MDS Census]]</f>
        <v>0.20623299727956473</v>
      </c>
      <c r="S253" s="3">
        <v>4.2694444444444448</v>
      </c>
      <c r="T253" s="3">
        <v>5.4638888888888886</v>
      </c>
      <c r="U253" s="3">
        <v>0</v>
      </c>
      <c r="V253" s="3">
        <f>SUM(Table2[[#This Row],[Occupational Therapist Hours]:[OT Aide Hours]])/Table2[[#This Row],[MDS Census]]</f>
        <v>0.14018242918867019</v>
      </c>
      <c r="W253" s="3">
        <v>9.0888888888888886</v>
      </c>
      <c r="X253" s="3">
        <v>0</v>
      </c>
      <c r="Y253" s="3">
        <v>0</v>
      </c>
      <c r="Z253" s="3">
        <f>SUM(Table2[[#This Row],[Physical Therapist (PT) Hours]:[PT Aide Hours]])/Table2[[#This Row],[MDS Census]]</f>
        <v>0.13090094415106415</v>
      </c>
      <c r="AA253" s="3">
        <v>0</v>
      </c>
      <c r="AB253" s="3">
        <v>0</v>
      </c>
      <c r="AC253" s="3">
        <v>0</v>
      </c>
      <c r="AD253" s="3">
        <v>0</v>
      </c>
      <c r="AE253" s="3">
        <v>0</v>
      </c>
      <c r="AF253" s="3">
        <v>0</v>
      </c>
      <c r="AG253" s="3">
        <v>0</v>
      </c>
      <c r="AH253" s="1" t="s">
        <v>251</v>
      </c>
      <c r="AI253" s="17">
        <v>4</v>
      </c>
      <c r="AJ253" s="1"/>
    </row>
    <row r="254" spans="1:36" x14ac:dyDescent="0.2">
      <c r="A254" s="1" t="s">
        <v>273</v>
      </c>
      <c r="B254" s="1" t="s">
        <v>523</v>
      </c>
      <c r="C254" s="1" t="s">
        <v>688</v>
      </c>
      <c r="D254" s="1" t="s">
        <v>810</v>
      </c>
      <c r="E254" s="3">
        <v>76.822222222222223</v>
      </c>
      <c r="F254" s="3">
        <v>5.6</v>
      </c>
      <c r="G254" s="3">
        <v>0.51111111111111107</v>
      </c>
      <c r="H254" s="3">
        <v>0.3</v>
      </c>
      <c r="I254" s="3">
        <v>1.1527777777777777</v>
      </c>
      <c r="J254" s="3">
        <v>0</v>
      </c>
      <c r="K254" s="3">
        <v>0</v>
      </c>
      <c r="L254" s="3">
        <v>4.21</v>
      </c>
      <c r="M254" s="3">
        <v>5.3085555555555537</v>
      </c>
      <c r="N254" s="3">
        <v>0</v>
      </c>
      <c r="O254" s="3">
        <f>SUM(Table2[[#This Row],[Qualified Social Work Staff Hours]:[Other Social Work Staff Hours]])/Table2[[#This Row],[MDS Census]]</f>
        <v>6.9101822389354903E-2</v>
      </c>
      <c r="P254" s="3">
        <v>4.190777777777777</v>
      </c>
      <c r="Q254" s="3">
        <v>5.0423333333333336</v>
      </c>
      <c r="R254" s="3">
        <f>SUM(Table2[[#This Row],[Qualified Activities Professional Hours]:[Other Activities Professional Hours]])/Table2[[#This Row],[MDS Census]]</f>
        <v>0.12018802429852472</v>
      </c>
      <c r="S254" s="3">
        <v>4.6358888888888901</v>
      </c>
      <c r="T254" s="3">
        <v>7.3236666666666688</v>
      </c>
      <c r="U254" s="3">
        <v>0</v>
      </c>
      <c r="V254" s="3">
        <f>SUM(Table2[[#This Row],[Occupational Therapist Hours]:[OT Aide Hours]])/Table2[[#This Row],[MDS Census]]</f>
        <v>0.15567833381544696</v>
      </c>
      <c r="W254" s="3">
        <v>3.633444444444446</v>
      </c>
      <c r="X254" s="3">
        <v>9.9263333333333321</v>
      </c>
      <c r="Y254" s="3">
        <v>0</v>
      </c>
      <c r="Z254" s="3">
        <f>SUM(Table2[[#This Row],[Physical Therapist (PT) Hours]:[PT Aide Hours]])/Table2[[#This Row],[MDS Census]]</f>
        <v>0.17650853341047151</v>
      </c>
      <c r="AA254" s="3">
        <v>0</v>
      </c>
      <c r="AB254" s="3">
        <v>0</v>
      </c>
      <c r="AC254" s="3">
        <v>0</v>
      </c>
      <c r="AD254" s="3">
        <v>39.984999999999992</v>
      </c>
      <c r="AE254" s="3">
        <v>0</v>
      </c>
      <c r="AF254" s="3">
        <v>0</v>
      </c>
      <c r="AG254" s="3">
        <v>0</v>
      </c>
      <c r="AH254" s="1" t="s">
        <v>252</v>
      </c>
      <c r="AI254" s="17">
        <v>4</v>
      </c>
      <c r="AJ254" s="1"/>
    </row>
    <row r="255" spans="1:36" x14ac:dyDescent="0.2">
      <c r="A255" s="1" t="s">
        <v>273</v>
      </c>
      <c r="B255" s="1" t="s">
        <v>524</v>
      </c>
      <c r="C255" s="1" t="s">
        <v>668</v>
      </c>
      <c r="D255" s="1" t="s">
        <v>714</v>
      </c>
      <c r="E255" s="3">
        <v>19.477777777777778</v>
      </c>
      <c r="F255" s="3">
        <v>5.4222222222222225</v>
      </c>
      <c r="G255" s="3">
        <v>3.888888888888889E-2</v>
      </c>
      <c r="H255" s="3">
        <v>8.3333333333333329E-2</v>
      </c>
      <c r="I255" s="3">
        <v>0</v>
      </c>
      <c r="J255" s="3">
        <v>0</v>
      </c>
      <c r="K255" s="3">
        <v>0</v>
      </c>
      <c r="L255" s="3">
        <v>0.24566666666666667</v>
      </c>
      <c r="M255" s="3">
        <v>0</v>
      </c>
      <c r="N255" s="3">
        <v>0</v>
      </c>
      <c r="O255" s="3">
        <f>SUM(Table2[[#This Row],[Qualified Social Work Staff Hours]:[Other Social Work Staff Hours]])/Table2[[#This Row],[MDS Census]]</f>
        <v>0</v>
      </c>
      <c r="P255" s="3">
        <v>7.0345555555555528</v>
      </c>
      <c r="Q255" s="3">
        <v>0</v>
      </c>
      <c r="R255" s="3">
        <f>SUM(Table2[[#This Row],[Qualified Activities Professional Hours]:[Other Activities Professional Hours]])/Table2[[#This Row],[MDS Census]]</f>
        <v>0.36115801483171689</v>
      </c>
      <c r="S255" s="3">
        <v>0.21644444444444449</v>
      </c>
      <c r="T255" s="3">
        <v>0.89066666666666683</v>
      </c>
      <c r="U255" s="3">
        <v>0</v>
      </c>
      <c r="V255" s="3">
        <f>SUM(Table2[[#This Row],[Occupational Therapist Hours]:[OT Aide Hours]])/Table2[[#This Row],[MDS Census]]</f>
        <v>5.6839703365658883E-2</v>
      </c>
      <c r="W255" s="3">
        <v>0.28588888888888891</v>
      </c>
      <c r="X255" s="3">
        <v>1.054</v>
      </c>
      <c r="Y255" s="3">
        <v>0</v>
      </c>
      <c r="Z255" s="3">
        <f>SUM(Table2[[#This Row],[Physical Therapist (PT) Hours]:[PT Aide Hours]])/Table2[[#This Row],[MDS Census]]</f>
        <v>6.8790644609241308E-2</v>
      </c>
      <c r="AA255" s="3">
        <v>0</v>
      </c>
      <c r="AB255" s="3">
        <v>0</v>
      </c>
      <c r="AC255" s="3">
        <v>0</v>
      </c>
      <c r="AD255" s="3">
        <v>0</v>
      </c>
      <c r="AE255" s="3">
        <v>0</v>
      </c>
      <c r="AF255" s="3">
        <v>0</v>
      </c>
      <c r="AG255" s="3">
        <v>8.8888888888888892E-2</v>
      </c>
      <c r="AH255" s="1" t="s">
        <v>253</v>
      </c>
      <c r="AI255" s="17">
        <v>4</v>
      </c>
      <c r="AJ255" s="1"/>
    </row>
    <row r="256" spans="1:36" x14ac:dyDescent="0.2">
      <c r="A256" s="1" t="s">
        <v>273</v>
      </c>
      <c r="B256" s="1" t="s">
        <v>525</v>
      </c>
      <c r="C256" s="1" t="s">
        <v>563</v>
      </c>
      <c r="D256" s="1" t="s">
        <v>694</v>
      </c>
      <c r="E256" s="3">
        <v>40.411111111111111</v>
      </c>
      <c r="F256" s="3">
        <v>30.076666666666672</v>
      </c>
      <c r="G256" s="3">
        <v>0.13333333333333333</v>
      </c>
      <c r="H256" s="3">
        <v>2.7777777777777776E-2</v>
      </c>
      <c r="I256" s="3">
        <v>0</v>
      </c>
      <c r="J256" s="3">
        <v>0</v>
      </c>
      <c r="K256" s="3">
        <v>0</v>
      </c>
      <c r="L256" s="3">
        <v>3.5102222222222212</v>
      </c>
      <c r="M256" s="3">
        <v>2.2389999999999999</v>
      </c>
      <c r="N256" s="3">
        <v>0</v>
      </c>
      <c r="O256" s="3">
        <f>SUM(Table2[[#This Row],[Qualified Social Work Staff Hours]:[Other Social Work Staff Hours]])/Table2[[#This Row],[MDS Census]]</f>
        <v>5.540555402804509E-2</v>
      </c>
      <c r="P256" s="3">
        <v>5.011222222222222</v>
      </c>
      <c r="Q256" s="3">
        <v>11.755777777777778</v>
      </c>
      <c r="R256" s="3">
        <f>SUM(Table2[[#This Row],[Qualified Activities Professional Hours]:[Other Activities Professional Hours]])/Table2[[#This Row],[MDS Census]]</f>
        <v>0.41491064063788835</v>
      </c>
      <c r="S256" s="3">
        <v>5.3260000000000014</v>
      </c>
      <c r="T256" s="3">
        <v>8.5981111111111108</v>
      </c>
      <c r="U256" s="3">
        <v>0</v>
      </c>
      <c r="V256" s="3">
        <f>SUM(Table2[[#This Row],[Occupational Therapist Hours]:[OT Aide Hours]])/Table2[[#This Row],[MDS Census]]</f>
        <v>0.34456145174594449</v>
      </c>
      <c r="W256" s="3">
        <v>4.1503333333333332</v>
      </c>
      <c r="X256" s="3">
        <v>7.4964444444444442</v>
      </c>
      <c r="Y256" s="3">
        <v>0</v>
      </c>
      <c r="Z256" s="3">
        <f>SUM(Table2[[#This Row],[Physical Therapist (PT) Hours]:[PT Aide Hours]])/Table2[[#This Row],[MDS Census]]</f>
        <v>0.288207313720099</v>
      </c>
      <c r="AA256" s="3">
        <v>0</v>
      </c>
      <c r="AB256" s="3">
        <v>0</v>
      </c>
      <c r="AC256" s="3">
        <v>0</v>
      </c>
      <c r="AD256" s="3">
        <v>43.117333333333335</v>
      </c>
      <c r="AE256" s="3">
        <v>0</v>
      </c>
      <c r="AF256" s="3">
        <v>0</v>
      </c>
      <c r="AG256" s="3">
        <v>0</v>
      </c>
      <c r="AH256" s="1" t="s">
        <v>254</v>
      </c>
      <c r="AI256" s="17">
        <v>4</v>
      </c>
      <c r="AJ256" s="1"/>
    </row>
    <row r="257" spans="1:36" x14ac:dyDescent="0.2">
      <c r="A257" s="1" t="s">
        <v>273</v>
      </c>
      <c r="B257" s="1" t="s">
        <v>526</v>
      </c>
      <c r="C257" s="1" t="s">
        <v>602</v>
      </c>
      <c r="D257" s="1" t="s">
        <v>706</v>
      </c>
      <c r="E257" s="3">
        <v>26.211111111111112</v>
      </c>
      <c r="F257" s="3">
        <v>4.8888888888888893</v>
      </c>
      <c r="G257" s="3">
        <v>0</v>
      </c>
      <c r="H257" s="3">
        <v>1.9888888888888889</v>
      </c>
      <c r="I257" s="3">
        <v>0</v>
      </c>
      <c r="J257" s="3">
        <v>0</v>
      </c>
      <c r="K257" s="3">
        <v>0</v>
      </c>
      <c r="L257" s="3">
        <v>0.96666666666666667</v>
      </c>
      <c r="M257" s="3">
        <v>7.4222222222222225</v>
      </c>
      <c r="N257" s="3">
        <v>0</v>
      </c>
      <c r="O257" s="3">
        <f>SUM(Table2[[#This Row],[Qualified Social Work Staff Hours]:[Other Social Work Staff Hours]])/Table2[[#This Row],[MDS Census]]</f>
        <v>0.28317083509961849</v>
      </c>
      <c r="P257" s="3">
        <v>0</v>
      </c>
      <c r="Q257" s="3">
        <v>0</v>
      </c>
      <c r="R257" s="3">
        <f>SUM(Table2[[#This Row],[Qualified Activities Professional Hours]:[Other Activities Professional Hours]])/Table2[[#This Row],[MDS Census]]</f>
        <v>0</v>
      </c>
      <c r="S257" s="3">
        <v>23.191111111111109</v>
      </c>
      <c r="T257" s="3">
        <v>4.5805555555555557</v>
      </c>
      <c r="U257" s="3">
        <v>0</v>
      </c>
      <c r="V257" s="3">
        <f>SUM(Table2[[#This Row],[Occupational Therapist Hours]:[OT Aide Hours]])/Table2[[#This Row],[MDS Census]]</f>
        <v>1.059537939805002</v>
      </c>
      <c r="W257" s="3">
        <v>12.92622222222222</v>
      </c>
      <c r="X257" s="3">
        <v>12.752000000000006</v>
      </c>
      <c r="Y257" s="3">
        <v>0</v>
      </c>
      <c r="Z257" s="3">
        <f>SUM(Table2[[#This Row],[Physical Therapist (PT) Hours]:[PT Aide Hours]])/Table2[[#This Row],[MDS Census]]</f>
        <v>0.97966935142009326</v>
      </c>
      <c r="AA257" s="3">
        <v>0</v>
      </c>
      <c r="AB257" s="3">
        <v>0</v>
      </c>
      <c r="AC257" s="3">
        <v>0</v>
      </c>
      <c r="AD257" s="3">
        <v>0</v>
      </c>
      <c r="AE257" s="3">
        <v>0</v>
      </c>
      <c r="AF257" s="3">
        <v>0</v>
      </c>
      <c r="AG257" s="3">
        <v>0</v>
      </c>
      <c r="AH257" s="1" t="s">
        <v>255</v>
      </c>
      <c r="AI257" s="17">
        <v>4</v>
      </c>
      <c r="AJ257" s="1"/>
    </row>
    <row r="258" spans="1:36" x14ac:dyDescent="0.2">
      <c r="A258" s="1" t="s">
        <v>273</v>
      </c>
      <c r="B258" s="1" t="s">
        <v>527</v>
      </c>
      <c r="C258" s="1" t="s">
        <v>563</v>
      </c>
      <c r="D258" s="1" t="s">
        <v>694</v>
      </c>
      <c r="E258" s="3">
        <v>53.155555555555559</v>
      </c>
      <c r="F258" s="3">
        <v>5.9749999999999996</v>
      </c>
      <c r="G258" s="3">
        <v>0</v>
      </c>
      <c r="H258" s="3">
        <v>0</v>
      </c>
      <c r="I258" s="3">
        <v>0</v>
      </c>
      <c r="J258" s="3">
        <v>0</v>
      </c>
      <c r="K258" s="3">
        <v>0</v>
      </c>
      <c r="L258" s="3">
        <v>3.1335555555555548</v>
      </c>
      <c r="M258" s="3">
        <v>4.4222222222222225</v>
      </c>
      <c r="N258" s="3">
        <v>0</v>
      </c>
      <c r="O258" s="3">
        <f>SUM(Table2[[#This Row],[Qualified Social Work Staff Hours]:[Other Social Work Staff Hours]])/Table2[[#This Row],[MDS Census]]</f>
        <v>8.3193979933110368E-2</v>
      </c>
      <c r="P258" s="3">
        <v>4.8472222222222223</v>
      </c>
      <c r="Q258" s="3">
        <v>2.5611111111111109</v>
      </c>
      <c r="R258" s="3">
        <f>SUM(Table2[[#This Row],[Qualified Activities Professional Hours]:[Other Activities Professional Hours]])/Table2[[#This Row],[MDS Census]]</f>
        <v>0.13937081939799331</v>
      </c>
      <c r="S258" s="3">
        <v>3.5401111111111114</v>
      </c>
      <c r="T258" s="3">
        <v>1.6122222222222222</v>
      </c>
      <c r="U258" s="3">
        <v>0</v>
      </c>
      <c r="V258" s="3">
        <f>SUM(Table2[[#This Row],[Occupational Therapist Hours]:[OT Aide Hours]])/Table2[[#This Row],[MDS Census]]</f>
        <v>9.6929347826086962E-2</v>
      </c>
      <c r="W258" s="3">
        <v>3.88411111111111</v>
      </c>
      <c r="X258" s="3">
        <v>0.10544444444444442</v>
      </c>
      <c r="Y258" s="3">
        <v>6.9999999999999993E-2</v>
      </c>
      <c r="Z258" s="3">
        <f>SUM(Table2[[#This Row],[Physical Therapist (PT) Hours]:[PT Aide Hours]])/Table2[[#This Row],[MDS Census]]</f>
        <v>7.637123745819395E-2</v>
      </c>
      <c r="AA258" s="3">
        <v>0</v>
      </c>
      <c r="AB258" s="3">
        <v>0</v>
      </c>
      <c r="AC258" s="3">
        <v>0</v>
      </c>
      <c r="AD258" s="3">
        <v>0</v>
      </c>
      <c r="AE258" s="3">
        <v>0</v>
      </c>
      <c r="AF258" s="3">
        <v>0</v>
      </c>
      <c r="AG258" s="3">
        <v>0</v>
      </c>
      <c r="AH258" s="1" t="s">
        <v>256</v>
      </c>
      <c r="AI258" s="17">
        <v>4</v>
      </c>
      <c r="AJ258" s="1"/>
    </row>
    <row r="259" spans="1:36" x14ac:dyDescent="0.2">
      <c r="A259" s="1" t="s">
        <v>273</v>
      </c>
      <c r="B259" s="1" t="s">
        <v>528</v>
      </c>
      <c r="C259" s="1" t="s">
        <v>559</v>
      </c>
      <c r="D259" s="1" t="s">
        <v>796</v>
      </c>
      <c r="E259" s="3">
        <v>64.266666666666666</v>
      </c>
      <c r="F259" s="3">
        <v>5.6888888888888891</v>
      </c>
      <c r="G259" s="3">
        <v>0.71111111111111114</v>
      </c>
      <c r="H259" s="3">
        <v>0.71111111111111114</v>
      </c>
      <c r="I259" s="3">
        <v>1.6</v>
      </c>
      <c r="J259" s="3">
        <v>0</v>
      </c>
      <c r="K259" s="3">
        <v>0</v>
      </c>
      <c r="L259" s="3">
        <v>5.6871111111111112</v>
      </c>
      <c r="M259" s="3">
        <v>5.0344444444444445</v>
      </c>
      <c r="N259" s="3">
        <v>0</v>
      </c>
      <c r="O259" s="3">
        <f>SUM(Table2[[#This Row],[Qualified Social Work Staff Hours]:[Other Social Work Staff Hours]])/Table2[[#This Row],[MDS Census]]</f>
        <v>7.8336791147994467E-2</v>
      </c>
      <c r="P259" s="3">
        <v>6.1103333333333341</v>
      </c>
      <c r="Q259" s="3">
        <v>0</v>
      </c>
      <c r="R259" s="3">
        <f>SUM(Table2[[#This Row],[Qualified Activities Professional Hours]:[Other Activities Professional Hours]])/Table2[[#This Row],[MDS Census]]</f>
        <v>9.5077800829875533E-2</v>
      </c>
      <c r="S259" s="3">
        <v>4.1272222222222226</v>
      </c>
      <c r="T259" s="3">
        <v>9.0231111111111133</v>
      </c>
      <c r="U259" s="3">
        <v>0</v>
      </c>
      <c r="V259" s="3">
        <f>SUM(Table2[[#This Row],[Occupational Therapist Hours]:[OT Aide Hours]])/Table2[[#This Row],[MDS Census]]</f>
        <v>0.20462136929460586</v>
      </c>
      <c r="W259" s="3">
        <v>3.9698888888888879</v>
      </c>
      <c r="X259" s="3">
        <v>10.541777777777776</v>
      </c>
      <c r="Y259" s="3">
        <v>0</v>
      </c>
      <c r="Z259" s="3">
        <f>SUM(Table2[[#This Row],[Physical Therapist (PT) Hours]:[PT Aide Hours]])/Table2[[#This Row],[MDS Census]]</f>
        <v>0.22580394190871364</v>
      </c>
      <c r="AA259" s="3">
        <v>0</v>
      </c>
      <c r="AB259" s="3">
        <v>0</v>
      </c>
      <c r="AC259" s="3">
        <v>0</v>
      </c>
      <c r="AD259" s="3">
        <v>0</v>
      </c>
      <c r="AE259" s="3">
        <v>0</v>
      </c>
      <c r="AF259" s="3">
        <v>0</v>
      </c>
      <c r="AG259" s="3">
        <v>0</v>
      </c>
      <c r="AH259" s="1" t="s">
        <v>257</v>
      </c>
      <c r="AI259" s="17">
        <v>4</v>
      </c>
      <c r="AJ259" s="1"/>
    </row>
    <row r="260" spans="1:36" x14ac:dyDescent="0.2">
      <c r="A260" s="1" t="s">
        <v>273</v>
      </c>
      <c r="B260" s="1" t="s">
        <v>529</v>
      </c>
      <c r="C260" s="1" t="s">
        <v>602</v>
      </c>
      <c r="D260" s="1" t="s">
        <v>706</v>
      </c>
      <c r="E260" s="3">
        <v>57.722222222222221</v>
      </c>
      <c r="F260" s="3">
        <v>36.881444444444462</v>
      </c>
      <c r="G260" s="3">
        <v>0.77777777777777779</v>
      </c>
      <c r="H260" s="3">
        <v>1.6666666666666666E-2</v>
      </c>
      <c r="I260" s="3">
        <v>0</v>
      </c>
      <c r="J260" s="3">
        <v>0</v>
      </c>
      <c r="K260" s="3">
        <v>0</v>
      </c>
      <c r="L260" s="3">
        <v>2.9001111111111104</v>
      </c>
      <c r="M260" s="3">
        <v>5.3462222222222202</v>
      </c>
      <c r="N260" s="3">
        <v>0</v>
      </c>
      <c r="O260" s="3">
        <f>SUM(Table2[[#This Row],[Qualified Social Work Staff Hours]:[Other Social Work Staff Hours]])/Table2[[#This Row],[MDS Census]]</f>
        <v>9.2619826756496604E-2</v>
      </c>
      <c r="P260" s="3">
        <v>4.9923333333333346</v>
      </c>
      <c r="Q260" s="3">
        <v>20.687666666666669</v>
      </c>
      <c r="R260" s="3">
        <f>SUM(Table2[[#This Row],[Qualified Activities Professional Hours]:[Other Activities Professional Hours]])/Table2[[#This Row],[MDS Census]]</f>
        <v>0.44488931665062564</v>
      </c>
      <c r="S260" s="3">
        <v>4.2604444444444454</v>
      </c>
      <c r="T260" s="3">
        <v>0.96577777777777796</v>
      </c>
      <c r="U260" s="3">
        <v>0</v>
      </c>
      <c r="V260" s="3">
        <f>SUM(Table2[[#This Row],[Occupational Therapist Hours]:[OT Aide Hours]])/Table2[[#This Row],[MDS Census]]</f>
        <v>9.0540904716073178E-2</v>
      </c>
      <c r="W260" s="3">
        <v>0.52955555555555556</v>
      </c>
      <c r="X260" s="3">
        <v>3.0077777777777772</v>
      </c>
      <c r="Y260" s="3">
        <v>0</v>
      </c>
      <c r="Z260" s="3">
        <f>SUM(Table2[[#This Row],[Physical Therapist (PT) Hours]:[PT Aide Hours]])/Table2[[#This Row],[MDS Census]]</f>
        <v>6.1282001924927804E-2</v>
      </c>
      <c r="AA260" s="3">
        <v>0</v>
      </c>
      <c r="AB260" s="3">
        <v>0</v>
      </c>
      <c r="AC260" s="3">
        <v>0</v>
      </c>
      <c r="AD260" s="3">
        <v>66.332333333333352</v>
      </c>
      <c r="AE260" s="3">
        <v>0</v>
      </c>
      <c r="AF260" s="3">
        <v>0</v>
      </c>
      <c r="AG260" s="3">
        <v>0</v>
      </c>
      <c r="AH260" s="1" t="s">
        <v>258</v>
      </c>
      <c r="AI260" s="17">
        <v>4</v>
      </c>
      <c r="AJ260" s="1"/>
    </row>
    <row r="261" spans="1:36" x14ac:dyDescent="0.2">
      <c r="A261" s="1" t="s">
        <v>273</v>
      </c>
      <c r="B261" s="1" t="s">
        <v>530</v>
      </c>
      <c r="C261" s="1" t="s">
        <v>613</v>
      </c>
      <c r="D261" s="1" t="s">
        <v>699</v>
      </c>
      <c r="E261" s="3">
        <v>83.666666666666671</v>
      </c>
      <c r="F261" s="3">
        <v>71.594444444444449</v>
      </c>
      <c r="G261" s="3">
        <v>0.45277777777777778</v>
      </c>
      <c r="H261" s="3">
        <v>0.45555555555555555</v>
      </c>
      <c r="I261" s="3">
        <v>5.5027777777777782</v>
      </c>
      <c r="J261" s="3">
        <v>0</v>
      </c>
      <c r="K261" s="3">
        <v>0</v>
      </c>
      <c r="L261" s="3">
        <v>0.18222222222222226</v>
      </c>
      <c r="M261" s="3">
        <v>8.6722222222222225</v>
      </c>
      <c r="N261" s="3">
        <v>0</v>
      </c>
      <c r="O261" s="3">
        <f>SUM(Table2[[#This Row],[Qualified Social Work Staff Hours]:[Other Social Work Staff Hours]])/Table2[[#This Row],[MDS Census]]</f>
        <v>0.10365205843293493</v>
      </c>
      <c r="P261" s="3">
        <v>0</v>
      </c>
      <c r="Q261" s="3">
        <v>19.3</v>
      </c>
      <c r="R261" s="3">
        <f>SUM(Table2[[#This Row],[Qualified Activities Professional Hours]:[Other Activities Professional Hours]])/Table2[[#This Row],[MDS Census]]</f>
        <v>0.23067729083665339</v>
      </c>
      <c r="S261" s="3">
        <v>4.5196666666666667</v>
      </c>
      <c r="T261" s="3">
        <v>4.01</v>
      </c>
      <c r="U261" s="3">
        <v>0</v>
      </c>
      <c r="V261" s="3">
        <f>SUM(Table2[[#This Row],[Occupational Therapist Hours]:[OT Aide Hours]])/Table2[[#This Row],[MDS Census]]</f>
        <v>0.10194820717131474</v>
      </c>
      <c r="W261" s="3">
        <v>3.8911111111111105</v>
      </c>
      <c r="X261" s="3">
        <v>4.7583333333333337</v>
      </c>
      <c r="Y261" s="3">
        <v>0</v>
      </c>
      <c r="Z261" s="3">
        <f>SUM(Table2[[#This Row],[Physical Therapist (PT) Hours]:[PT Aide Hours]])/Table2[[#This Row],[MDS Census]]</f>
        <v>0.10337981407702523</v>
      </c>
      <c r="AA261" s="3">
        <v>0</v>
      </c>
      <c r="AB261" s="3">
        <v>0</v>
      </c>
      <c r="AC261" s="3">
        <v>0</v>
      </c>
      <c r="AD261" s="3">
        <v>0</v>
      </c>
      <c r="AE261" s="3">
        <v>0</v>
      </c>
      <c r="AF261" s="3">
        <v>0</v>
      </c>
      <c r="AG261" s="3">
        <v>0.33888888888888891</v>
      </c>
      <c r="AH261" s="1" t="s">
        <v>259</v>
      </c>
      <c r="AI261" s="17">
        <v>4</v>
      </c>
      <c r="AJ261" s="1"/>
    </row>
    <row r="262" spans="1:36" x14ac:dyDescent="0.2">
      <c r="A262" s="1" t="s">
        <v>273</v>
      </c>
      <c r="B262" s="1" t="s">
        <v>531</v>
      </c>
      <c r="C262" s="1" t="s">
        <v>689</v>
      </c>
      <c r="D262" s="1" t="s">
        <v>759</v>
      </c>
      <c r="E262" s="3">
        <v>68.477777777777774</v>
      </c>
      <c r="F262" s="3">
        <v>77.674999999999997</v>
      </c>
      <c r="G262" s="3">
        <v>0.5444444444444444</v>
      </c>
      <c r="H262" s="3">
        <v>0</v>
      </c>
      <c r="I262" s="3">
        <v>2.0388888888888888</v>
      </c>
      <c r="J262" s="3">
        <v>0</v>
      </c>
      <c r="K262" s="3">
        <v>5.3861111111111111</v>
      </c>
      <c r="L262" s="3">
        <v>4.2952222222222209</v>
      </c>
      <c r="M262" s="3">
        <v>2.7694444444444444</v>
      </c>
      <c r="N262" s="3">
        <v>4.9722222222222223</v>
      </c>
      <c r="O262" s="3">
        <f>SUM(Table2[[#This Row],[Qualified Social Work Staff Hours]:[Other Social Work Staff Hours]])/Table2[[#This Row],[MDS Census]]</f>
        <v>0.11305370760993023</v>
      </c>
      <c r="P262" s="3">
        <v>5.583333333333333</v>
      </c>
      <c r="Q262" s="3">
        <v>18.483333333333334</v>
      </c>
      <c r="R262" s="3">
        <f>SUM(Table2[[#This Row],[Qualified Activities Professional Hours]:[Other Activities Professional Hours]])/Table2[[#This Row],[MDS Census]]</f>
        <v>0.35145221483043976</v>
      </c>
      <c r="S262" s="3">
        <v>0.8500000000000002</v>
      </c>
      <c r="T262" s="3">
        <v>3.4688888888888889</v>
      </c>
      <c r="U262" s="3">
        <v>0</v>
      </c>
      <c r="V262" s="3">
        <f>SUM(Table2[[#This Row],[Occupational Therapist Hours]:[OT Aide Hours]])/Table2[[#This Row],[MDS Census]]</f>
        <v>6.3069933473957493E-2</v>
      </c>
      <c r="W262" s="3">
        <v>0.56555555555555559</v>
      </c>
      <c r="X262" s="3">
        <v>5.6277777777777782</v>
      </c>
      <c r="Y262" s="3">
        <v>0</v>
      </c>
      <c r="Z262" s="3">
        <f>SUM(Table2[[#This Row],[Physical Therapist (PT) Hours]:[PT Aide Hours]])/Table2[[#This Row],[MDS Census]]</f>
        <v>9.0442966087944193E-2</v>
      </c>
      <c r="AA262" s="3">
        <v>0</v>
      </c>
      <c r="AB262" s="3">
        <v>0</v>
      </c>
      <c r="AC262" s="3">
        <v>0</v>
      </c>
      <c r="AD262" s="3">
        <v>0</v>
      </c>
      <c r="AE262" s="3">
        <v>0</v>
      </c>
      <c r="AF262" s="3">
        <v>0</v>
      </c>
      <c r="AG262" s="3">
        <v>0</v>
      </c>
      <c r="AH262" s="1" t="s">
        <v>260</v>
      </c>
      <c r="AI262" s="17">
        <v>4</v>
      </c>
      <c r="AJ262" s="1"/>
    </row>
    <row r="263" spans="1:36" x14ac:dyDescent="0.2">
      <c r="A263" s="1" t="s">
        <v>273</v>
      </c>
      <c r="B263" s="1" t="s">
        <v>532</v>
      </c>
      <c r="C263" s="1" t="s">
        <v>690</v>
      </c>
      <c r="D263" s="1" t="s">
        <v>782</v>
      </c>
      <c r="E263" s="3">
        <v>92.344444444444449</v>
      </c>
      <c r="F263" s="3">
        <v>121.97499999999999</v>
      </c>
      <c r="G263" s="3">
        <v>2.8472222222222223</v>
      </c>
      <c r="H263" s="3">
        <v>0</v>
      </c>
      <c r="I263" s="3">
        <v>4.9333333333333336</v>
      </c>
      <c r="J263" s="3">
        <v>4.822222222222222</v>
      </c>
      <c r="K263" s="3">
        <v>9.1722222222222225</v>
      </c>
      <c r="L263" s="3">
        <v>2.9349999999999996</v>
      </c>
      <c r="M263" s="3">
        <v>0</v>
      </c>
      <c r="N263" s="3">
        <v>11.311111111111112</v>
      </c>
      <c r="O263" s="3">
        <f>SUM(Table2[[#This Row],[Qualified Social Work Staff Hours]:[Other Social Work Staff Hours]])/Table2[[#This Row],[MDS Census]]</f>
        <v>0.1224882685597401</v>
      </c>
      <c r="P263" s="3">
        <v>0</v>
      </c>
      <c r="Q263" s="3">
        <v>20.386111111111113</v>
      </c>
      <c r="R263" s="3">
        <f>SUM(Table2[[#This Row],[Qualified Activities Professional Hours]:[Other Activities Professional Hours]])/Table2[[#This Row],[MDS Census]]</f>
        <v>0.22076164119841174</v>
      </c>
      <c r="S263" s="3">
        <v>8.9930000000000003</v>
      </c>
      <c r="T263" s="3">
        <v>0</v>
      </c>
      <c r="U263" s="3">
        <v>0</v>
      </c>
      <c r="V263" s="3">
        <f>SUM(Table2[[#This Row],[Occupational Therapist Hours]:[OT Aide Hours]])/Table2[[#This Row],[MDS Census]]</f>
        <v>9.7385392852845629E-2</v>
      </c>
      <c r="W263" s="3">
        <v>4.3536666666666664</v>
      </c>
      <c r="X263" s="3">
        <v>8.8777777777777775E-2</v>
      </c>
      <c r="Y263" s="3">
        <v>0</v>
      </c>
      <c r="Z263" s="3">
        <f>SUM(Table2[[#This Row],[Physical Therapist (PT) Hours]:[PT Aide Hours]])/Table2[[#This Row],[MDS Census]]</f>
        <v>4.8107327638070019E-2</v>
      </c>
      <c r="AA263" s="3">
        <v>5.3861111111111111</v>
      </c>
      <c r="AB263" s="3">
        <v>9.8249999999999993</v>
      </c>
      <c r="AC263" s="3">
        <v>0</v>
      </c>
      <c r="AD263" s="3">
        <v>0</v>
      </c>
      <c r="AE263" s="3">
        <v>0</v>
      </c>
      <c r="AF263" s="3">
        <v>0</v>
      </c>
      <c r="AG263" s="3">
        <v>0</v>
      </c>
      <c r="AH263" s="1" t="s">
        <v>261</v>
      </c>
      <c r="AI263" s="17">
        <v>4</v>
      </c>
      <c r="AJ263" s="1"/>
    </row>
    <row r="264" spans="1:36" x14ac:dyDescent="0.2">
      <c r="A264" s="1" t="s">
        <v>273</v>
      </c>
      <c r="B264" s="1" t="s">
        <v>533</v>
      </c>
      <c r="C264" s="1" t="s">
        <v>602</v>
      </c>
      <c r="D264" s="1" t="s">
        <v>706</v>
      </c>
      <c r="E264" s="3">
        <v>38.977777777777774</v>
      </c>
      <c r="F264" s="3">
        <v>35.039999999999992</v>
      </c>
      <c r="G264" s="3">
        <v>1.3</v>
      </c>
      <c r="H264" s="3">
        <v>1.6666666666666666E-2</v>
      </c>
      <c r="I264" s="3">
        <v>0</v>
      </c>
      <c r="J264" s="3">
        <v>0</v>
      </c>
      <c r="K264" s="3">
        <v>0</v>
      </c>
      <c r="L264" s="3">
        <v>0.72799999999999998</v>
      </c>
      <c r="M264" s="3">
        <v>4.7407777777777778</v>
      </c>
      <c r="N264" s="3">
        <v>0</v>
      </c>
      <c r="O264" s="3">
        <f>SUM(Table2[[#This Row],[Qualified Social Work Staff Hours]:[Other Social Work Staff Hours]])/Table2[[#This Row],[MDS Census]]</f>
        <v>0.12162770809578108</v>
      </c>
      <c r="P264" s="3">
        <v>5.6075555555555567</v>
      </c>
      <c r="Q264" s="3">
        <v>15.472222222222221</v>
      </c>
      <c r="R264" s="3">
        <f>SUM(Table2[[#This Row],[Qualified Activities Professional Hours]:[Other Activities Professional Hours]])/Table2[[#This Row],[MDS Census]]</f>
        <v>0.54081527936145957</v>
      </c>
      <c r="S264" s="3">
        <v>4.9351111111111106</v>
      </c>
      <c r="T264" s="3">
        <v>2.9476666666666658</v>
      </c>
      <c r="U264" s="3">
        <v>0</v>
      </c>
      <c r="V264" s="3">
        <f>SUM(Table2[[#This Row],[Occupational Therapist Hours]:[OT Aide Hours]])/Table2[[#This Row],[MDS Census]]</f>
        <v>0.20223774230330671</v>
      </c>
      <c r="W264" s="3">
        <v>4.2564444444444449</v>
      </c>
      <c r="X264" s="3">
        <v>4.9777777777777782E-2</v>
      </c>
      <c r="Y264" s="3">
        <v>0</v>
      </c>
      <c r="Z264" s="3">
        <f>SUM(Table2[[#This Row],[Physical Therapist (PT) Hours]:[PT Aide Hours]])/Table2[[#This Row],[MDS Census]]</f>
        <v>0.11047890535917905</v>
      </c>
      <c r="AA264" s="3">
        <v>0</v>
      </c>
      <c r="AB264" s="3">
        <v>0</v>
      </c>
      <c r="AC264" s="3">
        <v>0</v>
      </c>
      <c r="AD264" s="3">
        <v>43.538888888888891</v>
      </c>
      <c r="AE264" s="3">
        <v>0</v>
      </c>
      <c r="AF264" s="3">
        <v>0</v>
      </c>
      <c r="AG264" s="3">
        <v>0</v>
      </c>
      <c r="AH264" s="1" t="s">
        <v>262</v>
      </c>
      <c r="AI264" s="17">
        <v>4</v>
      </c>
      <c r="AJ264" s="1"/>
    </row>
    <row r="265" spans="1:36" x14ac:dyDescent="0.2">
      <c r="A265" s="1" t="s">
        <v>273</v>
      </c>
      <c r="B265" s="1" t="s">
        <v>534</v>
      </c>
      <c r="C265" s="1" t="s">
        <v>691</v>
      </c>
      <c r="D265" s="1" t="s">
        <v>778</v>
      </c>
      <c r="E265" s="3">
        <v>121.53333333333333</v>
      </c>
      <c r="F265" s="3">
        <v>5.6888888888888891</v>
      </c>
      <c r="G265" s="3">
        <v>0.24444444444444444</v>
      </c>
      <c r="H265" s="3">
        <v>0.55388888888888888</v>
      </c>
      <c r="I265" s="3">
        <v>5.7777777777777777</v>
      </c>
      <c r="J265" s="3">
        <v>0</v>
      </c>
      <c r="K265" s="3">
        <v>0</v>
      </c>
      <c r="L265" s="3">
        <v>4.6807777777777781</v>
      </c>
      <c r="M265" s="3">
        <v>5.6888888888888891</v>
      </c>
      <c r="N265" s="3">
        <v>5.6255555555555565</v>
      </c>
      <c r="O265" s="3">
        <f>SUM(Table2[[#This Row],[Qualified Social Work Staff Hours]:[Other Social Work Staff Hours]])/Table2[[#This Row],[MDS Census]]</f>
        <v>9.3097458401901645E-2</v>
      </c>
      <c r="P265" s="3">
        <v>5.6888888888888891</v>
      </c>
      <c r="Q265" s="3">
        <v>11.775444444444449</v>
      </c>
      <c r="R265" s="3">
        <f>SUM(Table2[[#This Row],[Qualified Activities Professional Hours]:[Other Activities Professional Hours]])/Table2[[#This Row],[MDS Census]]</f>
        <v>0.14369994514536483</v>
      </c>
      <c r="S265" s="3">
        <v>10.801888888888888</v>
      </c>
      <c r="T265" s="3">
        <v>8.097666666666667</v>
      </c>
      <c r="U265" s="3">
        <v>0</v>
      </c>
      <c r="V265" s="3">
        <f>SUM(Table2[[#This Row],[Occupational Therapist Hours]:[OT Aide Hours]])/Table2[[#This Row],[MDS Census]]</f>
        <v>0.1555092338635948</v>
      </c>
      <c r="W265" s="3">
        <v>10.492333333333335</v>
      </c>
      <c r="X265" s="3">
        <v>14.091222222222223</v>
      </c>
      <c r="Y265" s="3">
        <v>0</v>
      </c>
      <c r="Z265" s="3">
        <f>SUM(Table2[[#This Row],[Physical Therapist (PT) Hours]:[PT Aide Hours]])/Table2[[#This Row],[MDS Census]]</f>
        <v>0.2022782958493326</v>
      </c>
      <c r="AA265" s="3">
        <v>0</v>
      </c>
      <c r="AB265" s="3">
        <v>0</v>
      </c>
      <c r="AC265" s="3">
        <v>0</v>
      </c>
      <c r="AD265" s="3">
        <v>0</v>
      </c>
      <c r="AE265" s="3">
        <v>0</v>
      </c>
      <c r="AF265" s="3">
        <v>0.27777777777777779</v>
      </c>
      <c r="AG265" s="3">
        <v>3.3333333333333333E-2</v>
      </c>
      <c r="AH265" s="1" t="s">
        <v>263</v>
      </c>
      <c r="AI265" s="17">
        <v>4</v>
      </c>
      <c r="AJ265" s="1"/>
    </row>
    <row r="266" spans="1:36" x14ac:dyDescent="0.2">
      <c r="A266" s="1" t="s">
        <v>273</v>
      </c>
      <c r="B266" s="1" t="s">
        <v>535</v>
      </c>
      <c r="C266" s="1" t="s">
        <v>563</v>
      </c>
      <c r="D266" s="1" t="s">
        <v>694</v>
      </c>
      <c r="E266" s="3">
        <v>18</v>
      </c>
      <c r="F266" s="3">
        <v>5.6888888888888891</v>
      </c>
      <c r="G266" s="3">
        <v>0.33333333333333331</v>
      </c>
      <c r="H266" s="3">
        <v>7.7777777777777779E-2</v>
      </c>
      <c r="I266" s="3">
        <v>0</v>
      </c>
      <c r="J266" s="3">
        <v>0</v>
      </c>
      <c r="K266" s="3">
        <v>0</v>
      </c>
      <c r="L266" s="3">
        <v>0.84411111111111115</v>
      </c>
      <c r="M266" s="3">
        <v>0</v>
      </c>
      <c r="N266" s="3">
        <v>0</v>
      </c>
      <c r="O266" s="3">
        <f>SUM(Table2[[#This Row],[Qualified Social Work Staff Hours]:[Other Social Work Staff Hours]])/Table2[[#This Row],[MDS Census]]</f>
        <v>0</v>
      </c>
      <c r="P266" s="3">
        <v>0</v>
      </c>
      <c r="Q266" s="3">
        <v>0</v>
      </c>
      <c r="R266" s="3">
        <f>SUM(Table2[[#This Row],[Qualified Activities Professional Hours]:[Other Activities Professional Hours]])/Table2[[#This Row],[MDS Census]]</f>
        <v>0</v>
      </c>
      <c r="S266" s="3">
        <v>4.32711111111111</v>
      </c>
      <c r="T266" s="3">
        <v>4.9403333333333341</v>
      </c>
      <c r="U266" s="3">
        <v>0</v>
      </c>
      <c r="V266" s="3">
        <f>SUM(Table2[[#This Row],[Occupational Therapist Hours]:[OT Aide Hours]])/Table2[[#This Row],[MDS Census]]</f>
        <v>0.514858024691358</v>
      </c>
      <c r="W266" s="3">
        <v>5.4722222222222223</v>
      </c>
      <c r="X266" s="3">
        <v>4.0235555555555562</v>
      </c>
      <c r="Y266" s="3">
        <v>0</v>
      </c>
      <c r="Z266" s="3">
        <f>SUM(Table2[[#This Row],[Physical Therapist (PT) Hours]:[PT Aide Hours]])/Table2[[#This Row],[MDS Census]]</f>
        <v>0.52754320987654324</v>
      </c>
      <c r="AA266" s="3">
        <v>0</v>
      </c>
      <c r="AB266" s="3">
        <v>0</v>
      </c>
      <c r="AC266" s="3">
        <v>0</v>
      </c>
      <c r="AD266" s="3">
        <v>0</v>
      </c>
      <c r="AE266" s="3">
        <v>0</v>
      </c>
      <c r="AF266" s="3">
        <v>0</v>
      </c>
      <c r="AG266" s="3">
        <v>0</v>
      </c>
      <c r="AH266" s="1" t="s">
        <v>264</v>
      </c>
      <c r="AI266" s="17">
        <v>4</v>
      </c>
      <c r="AJ266" s="1"/>
    </row>
    <row r="267" spans="1:36" x14ac:dyDescent="0.2">
      <c r="A267" s="1" t="s">
        <v>273</v>
      </c>
      <c r="B267" s="1" t="s">
        <v>536</v>
      </c>
      <c r="C267" s="1" t="s">
        <v>563</v>
      </c>
      <c r="D267" s="1" t="s">
        <v>694</v>
      </c>
      <c r="E267" s="3">
        <v>45.133333333333333</v>
      </c>
      <c r="F267" s="3">
        <v>39.284999999999997</v>
      </c>
      <c r="G267" s="3">
        <v>0.57777777777777772</v>
      </c>
      <c r="H267" s="3">
        <v>8.611111111111111E-2</v>
      </c>
      <c r="I267" s="3">
        <v>0</v>
      </c>
      <c r="J267" s="3">
        <v>0</v>
      </c>
      <c r="K267" s="3">
        <v>0</v>
      </c>
      <c r="L267" s="3">
        <v>4.984</v>
      </c>
      <c r="M267" s="3">
        <v>4.8423333333333343</v>
      </c>
      <c r="N267" s="3">
        <v>0</v>
      </c>
      <c r="O267" s="3">
        <f>SUM(Table2[[#This Row],[Qualified Social Work Staff Hours]:[Other Social Work Staff Hours]])/Table2[[#This Row],[MDS Census]]</f>
        <v>0.10728951255539146</v>
      </c>
      <c r="P267" s="3">
        <v>5.3871111111111123</v>
      </c>
      <c r="Q267" s="3">
        <v>12.917333333333334</v>
      </c>
      <c r="R267" s="3">
        <f>SUM(Table2[[#This Row],[Qualified Activities Professional Hours]:[Other Activities Professional Hours]])/Table2[[#This Row],[MDS Census]]</f>
        <v>0.40556376169374697</v>
      </c>
      <c r="S267" s="3">
        <v>4.5159999999999991</v>
      </c>
      <c r="T267" s="3">
        <v>6.081666666666667</v>
      </c>
      <c r="U267" s="3">
        <v>0</v>
      </c>
      <c r="V267" s="3">
        <f>SUM(Table2[[#This Row],[Occupational Therapist Hours]:[OT Aide Hours]])/Table2[[#This Row],[MDS Census]]</f>
        <v>0.23480797636632197</v>
      </c>
      <c r="W267" s="3">
        <v>7.8025555555555508</v>
      </c>
      <c r="X267" s="3">
        <v>8.9659999999999975</v>
      </c>
      <c r="Y267" s="3">
        <v>0</v>
      </c>
      <c r="Z267" s="3">
        <f>SUM(Table2[[#This Row],[Physical Therapist (PT) Hours]:[PT Aide Hours]])/Table2[[#This Row],[MDS Census]]</f>
        <v>0.37153372722796635</v>
      </c>
      <c r="AA267" s="3">
        <v>0</v>
      </c>
      <c r="AB267" s="3">
        <v>0</v>
      </c>
      <c r="AC267" s="3">
        <v>0</v>
      </c>
      <c r="AD267" s="3">
        <v>46.455222222222218</v>
      </c>
      <c r="AE267" s="3">
        <v>0</v>
      </c>
      <c r="AF267" s="3">
        <v>0</v>
      </c>
      <c r="AG267" s="3">
        <v>0</v>
      </c>
      <c r="AH267" s="1" t="s">
        <v>265</v>
      </c>
      <c r="AI267" s="17">
        <v>4</v>
      </c>
      <c r="AJ267" s="1"/>
    </row>
    <row r="268" spans="1:36" x14ac:dyDescent="0.2">
      <c r="A268" s="1" t="s">
        <v>273</v>
      </c>
      <c r="B268" s="1" t="s">
        <v>537</v>
      </c>
      <c r="C268" s="1" t="s">
        <v>572</v>
      </c>
      <c r="D268" s="1" t="s">
        <v>734</v>
      </c>
      <c r="E268" s="3">
        <v>28.866666666666667</v>
      </c>
      <c r="F268" s="3">
        <v>3.6444444444444444</v>
      </c>
      <c r="G268" s="3">
        <v>0.33333333333333331</v>
      </c>
      <c r="H268" s="3">
        <v>0.31111111111111112</v>
      </c>
      <c r="I268" s="3">
        <v>0.34722222222222221</v>
      </c>
      <c r="J268" s="3">
        <v>0</v>
      </c>
      <c r="K268" s="3">
        <v>0.53333333333333333</v>
      </c>
      <c r="L268" s="3">
        <v>4.9487777777777771</v>
      </c>
      <c r="M268" s="3">
        <v>2.7111111111111112</v>
      </c>
      <c r="N268" s="3">
        <v>0</v>
      </c>
      <c r="O268" s="3">
        <f>SUM(Table2[[#This Row],[Qualified Social Work Staff Hours]:[Other Social Work Staff Hours]])/Table2[[#This Row],[MDS Census]]</f>
        <v>9.3918398768283298E-2</v>
      </c>
      <c r="P268" s="3">
        <v>0</v>
      </c>
      <c r="Q268" s="3">
        <v>0</v>
      </c>
      <c r="R268" s="3">
        <f>SUM(Table2[[#This Row],[Qualified Activities Professional Hours]:[Other Activities Professional Hours]])/Table2[[#This Row],[MDS Census]]</f>
        <v>0</v>
      </c>
      <c r="S268" s="3">
        <v>1.999666666666666</v>
      </c>
      <c r="T268" s="3">
        <v>2.2444444444444454</v>
      </c>
      <c r="U268" s="3">
        <v>0</v>
      </c>
      <c r="V268" s="3">
        <f>SUM(Table2[[#This Row],[Occupational Therapist Hours]:[OT Aide Hours]])/Table2[[#This Row],[MDS Census]]</f>
        <v>0.14702463433410318</v>
      </c>
      <c r="W268" s="3">
        <v>1.7556666666666663</v>
      </c>
      <c r="X268" s="3">
        <v>4.1218888888888889</v>
      </c>
      <c r="Y268" s="3">
        <v>0</v>
      </c>
      <c r="Z268" s="3">
        <f>SUM(Table2[[#This Row],[Physical Therapist (PT) Hours]:[PT Aide Hours]])/Table2[[#This Row],[MDS Census]]</f>
        <v>0.20361046959199383</v>
      </c>
      <c r="AA268" s="3">
        <v>0</v>
      </c>
      <c r="AB268" s="3">
        <v>0</v>
      </c>
      <c r="AC268" s="3">
        <v>0</v>
      </c>
      <c r="AD268" s="3">
        <v>0</v>
      </c>
      <c r="AE268" s="3">
        <v>0</v>
      </c>
      <c r="AF268" s="3">
        <v>0</v>
      </c>
      <c r="AG268" s="3">
        <v>0</v>
      </c>
      <c r="AH268" s="1" t="s">
        <v>266</v>
      </c>
      <c r="AI268" s="17">
        <v>4</v>
      </c>
      <c r="AJ268" s="1"/>
    </row>
    <row r="269" spans="1:36" x14ac:dyDescent="0.2">
      <c r="A269" s="1" t="s">
        <v>273</v>
      </c>
      <c r="B269" s="1" t="s">
        <v>538</v>
      </c>
      <c r="C269" s="1" t="s">
        <v>687</v>
      </c>
      <c r="D269" s="1" t="s">
        <v>761</v>
      </c>
      <c r="E269" s="3">
        <v>40.722222222222221</v>
      </c>
      <c r="F269" s="3">
        <v>10.936111111111112</v>
      </c>
      <c r="G269" s="3">
        <v>0.16666666666666666</v>
      </c>
      <c r="H269" s="3">
        <v>0.43333333333333335</v>
      </c>
      <c r="I269" s="3">
        <v>5.0666666666666664</v>
      </c>
      <c r="J269" s="3">
        <v>0</v>
      </c>
      <c r="K269" s="3">
        <v>0</v>
      </c>
      <c r="L269" s="3">
        <v>4.9338888888888883</v>
      </c>
      <c r="M269" s="3">
        <v>10.666666666666666</v>
      </c>
      <c r="N269" s="3">
        <v>0</v>
      </c>
      <c r="O269" s="3">
        <f>SUM(Table2[[#This Row],[Qualified Social Work Staff Hours]:[Other Social Work Staff Hours]])/Table2[[#This Row],[MDS Census]]</f>
        <v>0.26193724420190995</v>
      </c>
      <c r="P269" s="3">
        <v>0</v>
      </c>
      <c r="Q269" s="3">
        <v>13.134444444444444</v>
      </c>
      <c r="R269" s="3">
        <f>SUM(Table2[[#This Row],[Qualified Activities Professional Hours]:[Other Activities Professional Hours]])/Table2[[#This Row],[MDS Census]]</f>
        <v>0.32253751705320599</v>
      </c>
      <c r="S269" s="3">
        <v>7.4442222222222245</v>
      </c>
      <c r="T269" s="3">
        <v>11.877111111111109</v>
      </c>
      <c r="U269" s="3">
        <v>0</v>
      </c>
      <c r="V269" s="3">
        <f>SUM(Table2[[#This Row],[Occupational Therapist Hours]:[OT Aide Hours]])/Table2[[#This Row],[MDS Census]]</f>
        <v>0.47446657571623468</v>
      </c>
      <c r="W269" s="3">
        <v>9.8094444444444413</v>
      </c>
      <c r="X269" s="3">
        <v>10.226444444444443</v>
      </c>
      <c r="Y269" s="3">
        <v>0</v>
      </c>
      <c r="Z269" s="3">
        <f>SUM(Table2[[#This Row],[Physical Therapist (PT) Hours]:[PT Aide Hours]])/Table2[[#This Row],[MDS Census]]</f>
        <v>0.49201364256480207</v>
      </c>
      <c r="AA269" s="3">
        <v>0</v>
      </c>
      <c r="AB269" s="3">
        <v>0</v>
      </c>
      <c r="AC269" s="3">
        <v>0</v>
      </c>
      <c r="AD269" s="3">
        <v>0</v>
      </c>
      <c r="AE269" s="3">
        <v>0</v>
      </c>
      <c r="AF269" s="3">
        <v>0</v>
      </c>
      <c r="AG269" s="3">
        <v>0</v>
      </c>
      <c r="AH269" s="1" t="s">
        <v>267</v>
      </c>
      <c r="AI269" s="17">
        <v>4</v>
      </c>
      <c r="AJ269" s="1"/>
    </row>
    <row r="270" spans="1:36" x14ac:dyDescent="0.2">
      <c r="A270" s="1" t="s">
        <v>273</v>
      </c>
      <c r="B270" s="1" t="s">
        <v>539</v>
      </c>
      <c r="C270" s="1" t="s">
        <v>602</v>
      </c>
      <c r="D270" s="1" t="s">
        <v>706</v>
      </c>
      <c r="E270" s="3">
        <v>46.18888888888889</v>
      </c>
      <c r="F270" s="3">
        <v>33.843777777777795</v>
      </c>
      <c r="G270" s="3">
        <v>0.72222222222222221</v>
      </c>
      <c r="H270" s="3">
        <v>2.2222222222222223E-2</v>
      </c>
      <c r="I270" s="3">
        <v>0</v>
      </c>
      <c r="J270" s="3">
        <v>0</v>
      </c>
      <c r="K270" s="3">
        <v>0</v>
      </c>
      <c r="L270" s="3">
        <v>4.7243333333333331</v>
      </c>
      <c r="M270" s="3">
        <v>5.4183333333333339</v>
      </c>
      <c r="N270" s="3">
        <v>0</v>
      </c>
      <c r="O270" s="3">
        <f>SUM(Table2[[#This Row],[Qualified Social Work Staff Hours]:[Other Social Work Staff Hours]])/Table2[[#This Row],[MDS Census]]</f>
        <v>0.11730815491941304</v>
      </c>
      <c r="P270" s="3">
        <v>5.4402222222222232</v>
      </c>
      <c r="Q270" s="3">
        <v>9.6567777777777781</v>
      </c>
      <c r="R270" s="3">
        <f>SUM(Table2[[#This Row],[Qualified Activities Professional Hours]:[Other Activities Professional Hours]])/Table2[[#This Row],[MDS Census]]</f>
        <v>0.32685350012027908</v>
      </c>
      <c r="S270" s="3">
        <v>7.2566666666666686</v>
      </c>
      <c r="T270" s="3">
        <v>2.8884444444444428</v>
      </c>
      <c r="U270" s="3">
        <v>0</v>
      </c>
      <c r="V270" s="3">
        <f>SUM(Table2[[#This Row],[Occupational Therapist Hours]:[OT Aide Hours]])/Table2[[#This Row],[MDS Census]]</f>
        <v>0.21964397401972577</v>
      </c>
      <c r="W270" s="3">
        <v>7.3977777777777769</v>
      </c>
      <c r="X270" s="3">
        <v>2.2222222222222223E-2</v>
      </c>
      <c r="Y270" s="3">
        <v>0</v>
      </c>
      <c r="Z270" s="3">
        <f>SUM(Table2[[#This Row],[Physical Therapist (PT) Hours]:[PT Aide Hours]])/Table2[[#This Row],[MDS Census]]</f>
        <v>0.16064469569401008</v>
      </c>
      <c r="AA270" s="3">
        <v>0</v>
      </c>
      <c r="AB270" s="3">
        <v>0</v>
      </c>
      <c r="AC270" s="3">
        <v>0</v>
      </c>
      <c r="AD270" s="3">
        <v>45.373222222222211</v>
      </c>
      <c r="AE270" s="3">
        <v>0</v>
      </c>
      <c r="AF270" s="3">
        <v>0</v>
      </c>
      <c r="AG270" s="3">
        <v>0</v>
      </c>
      <c r="AH270" s="1" t="s">
        <v>268</v>
      </c>
      <c r="AI270" s="17">
        <v>4</v>
      </c>
      <c r="AJ270" s="1"/>
    </row>
    <row r="271" spans="1:36" x14ac:dyDescent="0.2">
      <c r="A271" s="1" t="s">
        <v>273</v>
      </c>
      <c r="B271" s="1" t="s">
        <v>540</v>
      </c>
      <c r="C271" s="1" t="s">
        <v>627</v>
      </c>
      <c r="D271" s="1" t="s">
        <v>738</v>
      </c>
      <c r="E271" s="3">
        <v>48.722222222222221</v>
      </c>
      <c r="F271" s="3">
        <v>56.222222222222221</v>
      </c>
      <c r="G271" s="3">
        <v>0.65555555555555556</v>
      </c>
      <c r="H271" s="3">
        <v>0.25266666666666671</v>
      </c>
      <c r="I271" s="3">
        <v>5.3611111111111107</v>
      </c>
      <c r="J271" s="3">
        <v>0</v>
      </c>
      <c r="K271" s="3">
        <v>6.9138888888888888</v>
      </c>
      <c r="L271" s="3">
        <v>2.1254444444444442</v>
      </c>
      <c r="M271" s="3">
        <v>0</v>
      </c>
      <c r="N271" s="3">
        <v>5.5333333333333332</v>
      </c>
      <c r="O271" s="3">
        <f>SUM(Table2[[#This Row],[Qualified Social Work Staff Hours]:[Other Social Work Staff Hours]])/Table2[[#This Row],[MDS Census]]</f>
        <v>0.11356898517673888</v>
      </c>
      <c r="P271" s="3">
        <v>0</v>
      </c>
      <c r="Q271" s="3">
        <v>9.2722222222222221</v>
      </c>
      <c r="R271" s="3">
        <f>SUM(Table2[[#This Row],[Qualified Activities Professional Hours]:[Other Activities Professional Hours]])/Table2[[#This Row],[MDS Census]]</f>
        <v>0.1903078677309008</v>
      </c>
      <c r="S271" s="3">
        <v>5.6291111111111114</v>
      </c>
      <c r="T271" s="3">
        <v>2.8057777777777777</v>
      </c>
      <c r="U271" s="3">
        <v>0</v>
      </c>
      <c r="V271" s="3">
        <f>SUM(Table2[[#This Row],[Occupational Therapist Hours]:[OT Aide Hours]])/Table2[[#This Row],[MDS Census]]</f>
        <v>0.17312200684150514</v>
      </c>
      <c r="W271" s="3">
        <v>0.70199999999999996</v>
      </c>
      <c r="X271" s="3">
        <v>3.729000000000001</v>
      </c>
      <c r="Y271" s="3">
        <v>0</v>
      </c>
      <c r="Z271" s="3">
        <f>SUM(Table2[[#This Row],[Physical Therapist (PT) Hours]:[PT Aide Hours]])/Table2[[#This Row],[MDS Census]]</f>
        <v>9.0944127708095804E-2</v>
      </c>
      <c r="AA271" s="3">
        <v>0</v>
      </c>
      <c r="AB271" s="3">
        <v>0</v>
      </c>
      <c r="AC271" s="3">
        <v>0</v>
      </c>
      <c r="AD271" s="3">
        <v>0</v>
      </c>
      <c r="AE271" s="3">
        <v>0</v>
      </c>
      <c r="AF271" s="3">
        <v>0</v>
      </c>
      <c r="AG271" s="3">
        <v>0</v>
      </c>
      <c r="AH271" s="1" t="s">
        <v>269</v>
      </c>
      <c r="AI271" s="17">
        <v>4</v>
      </c>
      <c r="AJ271" s="1"/>
    </row>
    <row r="272" spans="1:36" x14ac:dyDescent="0.2">
      <c r="A272" s="1" t="s">
        <v>273</v>
      </c>
      <c r="B272" s="1" t="s">
        <v>541</v>
      </c>
      <c r="C272" s="1" t="s">
        <v>589</v>
      </c>
      <c r="D272" s="1" t="s">
        <v>778</v>
      </c>
      <c r="E272" s="3">
        <v>105.08888888888889</v>
      </c>
      <c r="F272" s="3">
        <v>0</v>
      </c>
      <c r="G272" s="3">
        <v>3.5537777777777775</v>
      </c>
      <c r="H272" s="3">
        <v>0</v>
      </c>
      <c r="I272" s="3">
        <v>3.9833333333333334</v>
      </c>
      <c r="J272" s="3">
        <v>0</v>
      </c>
      <c r="K272" s="3">
        <v>0</v>
      </c>
      <c r="L272" s="3">
        <v>4.8134444444444444</v>
      </c>
      <c r="M272" s="3">
        <v>10.222222222222221</v>
      </c>
      <c r="N272" s="3">
        <v>7.7777777777777777</v>
      </c>
      <c r="O272" s="3">
        <f>SUM(Table2[[#This Row],[Qualified Social Work Staff Hours]:[Other Social Work Staff Hours]])/Table2[[#This Row],[MDS Census]]</f>
        <v>0.17128356946500317</v>
      </c>
      <c r="P272" s="3">
        <v>5.1555555555555559</v>
      </c>
      <c r="Q272" s="3">
        <v>7.197222222222222</v>
      </c>
      <c r="R272" s="3">
        <f>SUM(Table2[[#This Row],[Qualified Activities Professional Hours]:[Other Activities Professional Hours]])/Table2[[#This Row],[MDS Census]]</f>
        <v>0.11754599281031931</v>
      </c>
      <c r="S272" s="3">
        <v>9.5967777777777759</v>
      </c>
      <c r="T272" s="3">
        <v>10.762111111111112</v>
      </c>
      <c r="U272" s="3">
        <v>0</v>
      </c>
      <c r="V272" s="3">
        <f>SUM(Table2[[#This Row],[Occupational Therapist Hours]:[OT Aide Hours]])/Table2[[#This Row],[MDS Census]]</f>
        <v>0.1937301755127934</v>
      </c>
      <c r="W272" s="3">
        <v>9.4037777777777745</v>
      </c>
      <c r="X272" s="3">
        <v>15.869000000000005</v>
      </c>
      <c r="Y272" s="3">
        <v>1.3888888888888888E-2</v>
      </c>
      <c r="Z272" s="3">
        <f>SUM(Table2[[#This Row],[Physical Therapist (PT) Hours]:[PT Aide Hours]])/Table2[[#This Row],[MDS Census]]</f>
        <v>0.24062169591879892</v>
      </c>
      <c r="AA272" s="3">
        <v>0</v>
      </c>
      <c r="AB272" s="3">
        <v>0</v>
      </c>
      <c r="AC272" s="3">
        <v>0</v>
      </c>
      <c r="AD272" s="3">
        <v>0</v>
      </c>
      <c r="AE272" s="3">
        <v>0</v>
      </c>
      <c r="AF272" s="3">
        <v>0</v>
      </c>
      <c r="AG272" s="3">
        <v>1.5849999999999997</v>
      </c>
      <c r="AH272" s="1" t="s">
        <v>270</v>
      </c>
      <c r="AI272" s="17">
        <v>4</v>
      </c>
      <c r="AJ272" s="1"/>
    </row>
    <row r="273" spans="1:36" x14ac:dyDescent="0.2">
      <c r="A273" s="1" t="s">
        <v>273</v>
      </c>
      <c r="B273" s="1" t="s">
        <v>542</v>
      </c>
      <c r="C273" s="1" t="s">
        <v>563</v>
      </c>
      <c r="D273" s="1" t="s">
        <v>694</v>
      </c>
      <c r="E273" s="3">
        <v>50.911111111111111</v>
      </c>
      <c r="F273" s="3">
        <v>37.67822222222221</v>
      </c>
      <c r="G273" s="3">
        <v>1.4444444444444444</v>
      </c>
      <c r="H273" s="3">
        <v>0.05</v>
      </c>
      <c r="I273" s="3">
        <v>0</v>
      </c>
      <c r="J273" s="3">
        <v>0</v>
      </c>
      <c r="K273" s="3">
        <v>0</v>
      </c>
      <c r="L273" s="3">
        <v>0</v>
      </c>
      <c r="M273" s="3">
        <v>5.4902222222222212</v>
      </c>
      <c r="N273" s="3">
        <v>0</v>
      </c>
      <c r="O273" s="3">
        <f>SUM(Table2[[#This Row],[Qualified Social Work Staff Hours]:[Other Social Work Staff Hours]])/Table2[[#This Row],[MDS Census]]</f>
        <v>0.10783937145351373</v>
      </c>
      <c r="P273" s="3">
        <v>5.3113333333333337</v>
      </c>
      <c r="Q273" s="3">
        <v>16.946888888888893</v>
      </c>
      <c r="R273" s="3">
        <f>SUM(Table2[[#This Row],[Qualified Activities Professional Hours]:[Other Activities Professional Hours]])/Table2[[#This Row],[MDS Census]]</f>
        <v>0.43719773024879971</v>
      </c>
      <c r="S273" s="3">
        <v>0</v>
      </c>
      <c r="T273" s="3">
        <v>0</v>
      </c>
      <c r="U273" s="3">
        <v>0</v>
      </c>
      <c r="V273" s="3">
        <f>SUM(Table2[[#This Row],[Occupational Therapist Hours]:[OT Aide Hours]])/Table2[[#This Row],[MDS Census]]</f>
        <v>0</v>
      </c>
      <c r="W273" s="3">
        <v>0</v>
      </c>
      <c r="X273" s="3">
        <v>0</v>
      </c>
      <c r="Y273" s="3">
        <v>0</v>
      </c>
      <c r="Z273" s="3">
        <f>SUM(Table2[[#This Row],[Physical Therapist (PT) Hours]:[PT Aide Hours]])/Table2[[#This Row],[MDS Census]]</f>
        <v>0</v>
      </c>
      <c r="AA273" s="3">
        <v>0</v>
      </c>
      <c r="AB273" s="3">
        <v>0</v>
      </c>
      <c r="AC273" s="3">
        <v>0</v>
      </c>
      <c r="AD273" s="3">
        <v>56.252666666666663</v>
      </c>
      <c r="AE273" s="3">
        <v>0</v>
      </c>
      <c r="AF273" s="3">
        <v>0</v>
      </c>
      <c r="AG273" s="3">
        <v>0</v>
      </c>
      <c r="AH273" s="1" t="s">
        <v>271</v>
      </c>
      <c r="AI273" s="17">
        <v>4</v>
      </c>
      <c r="AJ273" s="1"/>
    </row>
    <row r="274" spans="1:36" x14ac:dyDescent="0.2">
      <c r="A274" s="1" t="s">
        <v>273</v>
      </c>
      <c r="B274" s="1" t="s">
        <v>543</v>
      </c>
      <c r="C274" s="1" t="s">
        <v>692</v>
      </c>
      <c r="D274" s="1" t="s">
        <v>715</v>
      </c>
      <c r="E274" s="3">
        <v>117.7</v>
      </c>
      <c r="F274" s="3">
        <v>4.2666666666666666</v>
      </c>
      <c r="G274" s="3">
        <v>0.13333333333333333</v>
      </c>
      <c r="H274" s="3">
        <v>0.5825555555555556</v>
      </c>
      <c r="I274" s="3">
        <v>5.6444444444444448</v>
      </c>
      <c r="J274" s="3">
        <v>0</v>
      </c>
      <c r="K274" s="3">
        <v>0</v>
      </c>
      <c r="L274" s="3">
        <v>4.9731111111111099</v>
      </c>
      <c r="M274" s="3">
        <v>3.0412222222222218</v>
      </c>
      <c r="N274" s="3">
        <v>5.8002222222222244</v>
      </c>
      <c r="O274" s="3">
        <f>SUM(Table2[[#This Row],[Qualified Social Work Staff Hours]:[Other Social Work Staff Hours]])/Table2[[#This Row],[MDS Census]]</f>
        <v>7.5118474464268878E-2</v>
      </c>
      <c r="P274" s="3">
        <v>5.6888888888888891</v>
      </c>
      <c r="Q274" s="3">
        <v>12.09922222222222</v>
      </c>
      <c r="R274" s="3">
        <f>SUM(Table2[[#This Row],[Qualified Activities Professional Hours]:[Other Activities Professional Hours]])/Table2[[#This Row],[MDS Census]]</f>
        <v>0.15113093552345888</v>
      </c>
      <c r="S274" s="3">
        <v>10.792333333333335</v>
      </c>
      <c r="T274" s="3">
        <v>11.949777777777781</v>
      </c>
      <c r="U274" s="3">
        <v>0</v>
      </c>
      <c r="V274" s="3">
        <f>SUM(Table2[[#This Row],[Occupational Therapist Hours]:[OT Aide Hours]])/Table2[[#This Row],[MDS Census]]</f>
        <v>0.19322099499669596</v>
      </c>
      <c r="W274" s="3">
        <v>10.825666666666667</v>
      </c>
      <c r="X274" s="3">
        <v>10.735555555555553</v>
      </c>
      <c r="Y274" s="3">
        <v>0</v>
      </c>
      <c r="Z274" s="3">
        <f>SUM(Table2[[#This Row],[Physical Therapist (PT) Hours]:[PT Aide Hours]])/Table2[[#This Row],[MDS Census]]</f>
        <v>0.18318795430944962</v>
      </c>
      <c r="AA274" s="3">
        <v>0</v>
      </c>
      <c r="AB274" s="3">
        <v>0</v>
      </c>
      <c r="AC274" s="3">
        <v>0</v>
      </c>
      <c r="AD274" s="3">
        <v>0</v>
      </c>
      <c r="AE274" s="3">
        <v>0</v>
      </c>
      <c r="AF274" s="3">
        <v>0.70277777777777772</v>
      </c>
      <c r="AG274" s="3">
        <v>0</v>
      </c>
      <c r="AH274" s="1" t="s">
        <v>272</v>
      </c>
      <c r="AI274" s="17">
        <v>4</v>
      </c>
      <c r="AJ274" s="1"/>
    </row>
  </sheetData>
  <pageMargins left="0.7" right="0.7" top="0.75" bottom="0.75" header="0.3" footer="0.3"/>
  <pageSetup orientation="portrait" horizontalDpi="1200" verticalDpi="1200" r:id="rId1"/>
  <ignoredErrors>
    <ignoredError sqref="AH2:AH274"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FC60-0369-48E5-840E-3ECE87C06A99}">
  <dimension ref="B2:O54"/>
  <sheetViews>
    <sheetView zoomScale="80" zoomScaleNormal="80" workbookViewId="0">
      <pane ySplit="2" topLeftCell="A3" activePane="bottomLeft" state="frozen"/>
      <selection activeCell="D1" sqref="D1"/>
      <selection pane="bottomLeft"/>
    </sheetView>
  </sheetViews>
  <sheetFormatPr baseColWidth="10" defaultColWidth="8.83203125" defaultRowHeight="16" x14ac:dyDescent="0.2"/>
  <cols>
    <col min="1" max="1" width="3" style="2" customWidth="1"/>
    <col min="2" max="2" width="21.83203125" style="2" customWidth="1"/>
    <col min="3" max="3" width="11.5" style="2" customWidth="1"/>
    <col min="4" max="4" width="4.6640625" style="2" customWidth="1"/>
    <col min="5" max="5" width="5.33203125" style="2" customWidth="1"/>
    <col min="6" max="6" width="40.5" style="2" customWidth="1"/>
    <col min="7" max="7" width="12.6640625" style="2" customWidth="1"/>
    <col min="8" max="8" width="12.5" style="2" customWidth="1"/>
    <col min="9" max="18" width="8.83203125" style="2"/>
    <col min="19" max="19" width="22.83203125" style="2" customWidth="1"/>
    <col min="20" max="20" width="16.33203125" style="2" customWidth="1"/>
    <col min="21" max="21" width="13.6640625" style="2" customWidth="1"/>
    <col min="22" max="16384" width="8.83203125" style="2"/>
  </cols>
  <sheetData>
    <row r="2" spans="2:15" ht="53" customHeight="1" x14ac:dyDescent="0.2">
      <c r="B2" s="15" t="s">
        <v>811</v>
      </c>
      <c r="C2" s="15" t="s">
        <v>890</v>
      </c>
      <c r="D2" s="16"/>
      <c r="F2" s="2" t="s">
        <v>910</v>
      </c>
      <c r="G2" s="2" t="s">
        <v>926</v>
      </c>
      <c r="H2" s="25" t="s">
        <v>923</v>
      </c>
      <c r="I2" s="25" t="s">
        <v>827</v>
      </c>
    </row>
    <row r="3" spans="2:15" ht="15" customHeight="1" x14ac:dyDescent="0.2">
      <c r="B3" s="8" t="s">
        <v>897</v>
      </c>
      <c r="C3" s="7">
        <f>AVERAGE(Nurse!E:E)</f>
        <v>69.686609686609685</v>
      </c>
      <c r="D3" s="7"/>
      <c r="F3" s="28" t="s">
        <v>903</v>
      </c>
      <c r="G3" s="21">
        <f>SUM(Table3[Total Hours Nurse Staffing])</f>
        <v>74876.295888888868</v>
      </c>
      <c r="H3" s="24" t="s">
        <v>896</v>
      </c>
      <c r="I3" s="22">
        <f>Table30[[#This Row],[State Total]]/C7</f>
        <v>3.9357940836350882</v>
      </c>
    </row>
    <row r="4" spans="2:15" ht="15" customHeight="1" x14ac:dyDescent="0.2">
      <c r="B4" s="9" t="s">
        <v>838</v>
      </c>
      <c r="C4" s="7">
        <f>SUM(Nurse!J:J)/SUM(Nurse!E:E)</f>
        <v>3.9357940836350882</v>
      </c>
      <c r="D4" s="7"/>
      <c r="F4" s="12" t="s">
        <v>929</v>
      </c>
      <c r="G4" s="21">
        <f>SUM(Table3[Total Direct Care Staff Hours])</f>
        <v>67695.697222222225</v>
      </c>
      <c r="H4" s="24">
        <f>Table30[[#This Row],[State Total]]/G3</f>
        <v>0.90410050896051075</v>
      </c>
      <c r="I4" s="22">
        <f>Table30[[#This Row],[State Total]]/C7</f>
        <v>3.5583534341782501</v>
      </c>
    </row>
    <row r="5" spans="2:15" ht="15" customHeight="1" thickBot="1" x14ac:dyDescent="0.25">
      <c r="B5" s="10" t="s">
        <v>964</v>
      </c>
      <c r="C5" s="11">
        <f>SUM(Nurse!L:L)/SUM(Nurse!E:E)</f>
        <v>0.7117082408597124</v>
      </c>
      <c r="D5" s="14"/>
      <c r="F5" s="28" t="s">
        <v>888</v>
      </c>
      <c r="G5" s="21">
        <f>SUM(Table3[Total RN Hours (w/ Admin, DON)])</f>
        <v>13539.853888888885</v>
      </c>
      <c r="H5" s="24">
        <f>Table30[[#This Row],[State Total]]/G3</f>
        <v>0.18082964345593527</v>
      </c>
      <c r="I5" s="22">
        <f>Table30[[#This Row],[State Total]]/C7</f>
        <v>0.7117082408597124</v>
      </c>
      <c r="J5" s="20"/>
      <c r="K5" s="20"/>
      <c r="L5" s="20"/>
      <c r="M5" s="20"/>
      <c r="N5" s="20"/>
      <c r="O5" s="20"/>
    </row>
    <row r="6" spans="2:15" ht="15" customHeight="1" x14ac:dyDescent="0.2">
      <c r="B6" s="18" t="s">
        <v>891</v>
      </c>
      <c r="C6" s="19">
        <f>COUNTA(Nurse!A:A)-1</f>
        <v>273</v>
      </c>
      <c r="D6" s="1"/>
      <c r="F6" s="27" t="s">
        <v>904</v>
      </c>
      <c r="G6" s="21">
        <f>SUM(Table3[RN Hours (excl. Admin, DON)])</f>
        <v>8378.886999999997</v>
      </c>
      <c r="H6" s="24">
        <f>Table30[[#This Row],[State Total]]/G3</f>
        <v>0.11190306492235771</v>
      </c>
      <c r="I6" s="22">
        <f>Table30[[#This Row],[State Total]]/C7</f>
        <v>0.44042742086204867</v>
      </c>
      <c r="J6" s="20"/>
      <c r="K6" s="20"/>
      <c r="L6" s="20"/>
      <c r="M6" s="20"/>
      <c r="N6" s="20"/>
      <c r="O6" s="20"/>
    </row>
    <row r="7" spans="2:15" ht="15" customHeight="1" x14ac:dyDescent="0.2">
      <c r="B7" s="18" t="s">
        <v>892</v>
      </c>
      <c r="C7" s="19">
        <f>SUM(Nurse!E:E)</f>
        <v>19024.444444444445</v>
      </c>
      <c r="D7" s="1"/>
      <c r="F7" s="27" t="s">
        <v>905</v>
      </c>
      <c r="G7" s="21">
        <f>SUM(Table3[RN Admin Hours])</f>
        <v>3755.0419999999967</v>
      </c>
      <c r="H7" s="24">
        <f>Table30[[#This Row],[State Total]]/G3</f>
        <v>5.0149943388922626E-2</v>
      </c>
      <c r="I7" s="22">
        <f>Table30[[#This Row],[State Total]]/C7</f>
        <v>0.19737985048475629</v>
      </c>
      <c r="J7" s="20"/>
      <c r="K7" s="20"/>
      <c r="L7" s="20"/>
      <c r="M7" s="20"/>
      <c r="N7" s="20"/>
      <c r="O7" s="20"/>
    </row>
    <row r="8" spans="2:15" ht="15" customHeight="1" x14ac:dyDescent="0.2">
      <c r="F8" s="27" t="s">
        <v>906</v>
      </c>
      <c r="G8" s="21">
        <f>SUM(Table3[RN DON Hours])</f>
        <v>1405.9248888888883</v>
      </c>
      <c r="H8" s="24">
        <f>Table30[[#This Row],[State Total]]/G3</f>
        <v>1.8776635144654878E-2</v>
      </c>
      <c r="I8" s="22">
        <f>Table30[[#This Row],[State Total]]/C7</f>
        <v>7.3900969512907339E-2</v>
      </c>
      <c r="J8" s="20"/>
      <c r="K8" s="20"/>
      <c r="L8" s="20"/>
      <c r="M8" s="20"/>
      <c r="N8" s="20"/>
      <c r="O8" s="20"/>
    </row>
    <row r="9" spans="2:15" ht="15" customHeight="1" x14ac:dyDescent="0.2">
      <c r="F9" s="12" t="s">
        <v>907</v>
      </c>
      <c r="G9" s="21">
        <f>SUM(Table3[Total LPN Hours (w/ Admin)])</f>
        <v>17495.635000000002</v>
      </c>
      <c r="H9" s="24">
        <f>Table30[[#This Row],[State Total]]/G3</f>
        <v>0.23366053024260558</v>
      </c>
      <c r="I9" s="22">
        <f>Table30[[#This Row],[State Total]]/C7</f>
        <v>0.91963973250788467</v>
      </c>
      <c r="J9" s="20"/>
      <c r="K9" s="20"/>
      <c r="L9" s="20"/>
      <c r="M9" s="20"/>
      <c r="N9" s="20"/>
      <c r="O9" s="20"/>
    </row>
    <row r="10" spans="2:15" ht="15" customHeight="1" x14ac:dyDescent="0.2">
      <c r="F10" s="27" t="s">
        <v>911</v>
      </c>
      <c r="G10" s="21">
        <f>SUM(Table3[LPN Hours (excl. Admin)])</f>
        <v>15476.003222222227</v>
      </c>
      <c r="H10" s="24">
        <f>Table30[[#This Row],[State Total]]/G3</f>
        <v>0.20668761773669364</v>
      </c>
      <c r="I10" s="22">
        <f>Table30[[#This Row],[State Total]]/C7</f>
        <v>0.81347990304870954</v>
      </c>
      <c r="J10" s="20"/>
      <c r="K10" s="20"/>
      <c r="L10" s="20"/>
      <c r="M10" s="20"/>
      <c r="N10" s="20"/>
      <c r="O10" s="20"/>
    </row>
    <row r="11" spans="2:15" ht="15" customHeight="1" x14ac:dyDescent="0.2">
      <c r="F11" s="27" t="s">
        <v>908</v>
      </c>
      <c r="G11" s="21">
        <f>SUM(Table3[LPN Admin Hours])</f>
        <v>2019.6317777777781</v>
      </c>
      <c r="H11" s="24">
        <f>Table30[[#This Row],[State Total]]/G3</f>
        <v>2.6972912505912005E-2</v>
      </c>
      <c r="I11" s="22">
        <f>Table30[[#This Row],[State Total]]/C7</f>
        <v>0.10615982945917535</v>
      </c>
      <c r="J11" s="20"/>
      <c r="K11" s="20"/>
      <c r="L11" s="20"/>
      <c r="M11" s="20"/>
      <c r="N11" s="20"/>
      <c r="O11" s="20"/>
    </row>
    <row r="12" spans="2:15" ht="15" customHeight="1" x14ac:dyDescent="0.2">
      <c r="F12" s="12" t="s">
        <v>912</v>
      </c>
      <c r="G12" s="21">
        <f>SUM(Table3[Total CNA, NA TR, Med Aide/Tech Hours])</f>
        <v>43840.807000000008</v>
      </c>
      <c r="H12" s="24">
        <f>Table30[[#This Row],[State Total]]/G3</f>
        <v>0.58550982630145954</v>
      </c>
      <c r="I12" s="22">
        <f>Table30[[#This Row],[State Total]]/C7</f>
        <v>2.3044461102674925</v>
      </c>
      <c r="J12" s="20"/>
      <c r="K12" s="20"/>
      <c r="L12" s="20"/>
      <c r="M12" s="20"/>
      <c r="N12" s="20"/>
      <c r="O12" s="20"/>
    </row>
    <row r="13" spans="2:15" ht="15" customHeight="1" x14ac:dyDescent="0.2">
      <c r="F13" s="27" t="s">
        <v>826</v>
      </c>
      <c r="G13" s="21">
        <f>SUM(Table3[CNA Hours])</f>
        <v>37999.88866666668</v>
      </c>
      <c r="H13" s="24">
        <f>Table30[[#This Row],[State Total]]/G3</f>
        <v>0.50750225041922248</v>
      </c>
      <c r="I13" s="22">
        <f>Table30[[#This Row],[State Total]]/C7</f>
        <v>1.9974243546314689</v>
      </c>
      <c r="J13" s="20"/>
      <c r="K13" s="20"/>
      <c r="L13" s="20"/>
      <c r="M13" s="20"/>
      <c r="N13" s="20"/>
      <c r="O13" s="20"/>
    </row>
    <row r="14" spans="2:15" ht="15" customHeight="1" x14ac:dyDescent="0.2">
      <c r="F14" s="27" t="s">
        <v>893</v>
      </c>
      <c r="G14" s="21">
        <f>SUM(Table3[NA TR Hours])</f>
        <v>2383.0103333333345</v>
      </c>
      <c r="H14" s="24">
        <f>Table30[[#This Row],[State Total]]/G3</f>
        <v>3.1825964479727381E-2</v>
      </c>
      <c r="I14" s="22">
        <f>Table30[[#This Row],[State Total]]/C7</f>
        <v>0.12526044270529149</v>
      </c>
    </row>
    <row r="15" spans="2:15" ht="15" customHeight="1" x14ac:dyDescent="0.2">
      <c r="F15" s="29" t="s">
        <v>885</v>
      </c>
      <c r="G15" s="23">
        <f>SUM(Table3[Med Aide/Tech Hours])</f>
        <v>3457.9079999999994</v>
      </c>
      <c r="H15" s="24">
        <f>Table30[[#This Row],[State Total]]/G3</f>
        <v>4.618161140250969E-2</v>
      </c>
      <c r="I15" s="22">
        <f>Table30[[#This Row],[State Total]]/C7</f>
        <v>0.18176131293073236</v>
      </c>
    </row>
    <row r="16" spans="2:15" ht="15" customHeight="1" x14ac:dyDescent="0.2"/>
    <row r="17" spans="6:7" ht="15" customHeight="1" x14ac:dyDescent="0.2"/>
    <row r="18" spans="6:7" ht="15" customHeight="1" x14ac:dyDescent="0.2">
      <c r="F18" s="2" t="s">
        <v>921</v>
      </c>
      <c r="G18" s="2" t="s">
        <v>926</v>
      </c>
    </row>
    <row r="19" spans="6:7" ht="15" customHeight="1" x14ac:dyDescent="0.2">
      <c r="F19" s="2" t="s">
        <v>913</v>
      </c>
      <c r="G19" s="12">
        <f>SUM(Table3[RN Hours Contract])</f>
        <v>429.29433333333338</v>
      </c>
    </row>
    <row r="20" spans="6:7" ht="15" customHeight="1" x14ac:dyDescent="0.2">
      <c r="F20" s="2" t="s">
        <v>914</v>
      </c>
      <c r="G20" s="12">
        <f>SUM(Table3[RN Admin Hours Contract])</f>
        <v>60.748888888888885</v>
      </c>
    </row>
    <row r="21" spans="6:7" ht="15" customHeight="1" x14ac:dyDescent="0.2">
      <c r="F21" s="2" t="s">
        <v>915</v>
      </c>
      <c r="G21" s="12">
        <f>SUM(Table3[RN DON Hours Contract])</f>
        <v>21.698333333333334</v>
      </c>
    </row>
    <row r="22" spans="6:7" ht="15" customHeight="1" x14ac:dyDescent="0.2">
      <c r="F22" s="2" t="s">
        <v>916</v>
      </c>
      <c r="G22" s="12">
        <f>SUM(Table3[LPN Hours Contract])</f>
        <v>1134.2560000000001</v>
      </c>
    </row>
    <row r="23" spans="6:7" ht="15" customHeight="1" x14ac:dyDescent="0.2">
      <c r="F23" s="2" t="s">
        <v>917</v>
      </c>
      <c r="G23" s="12">
        <f>SUM(Table3[LPN Admin Hours Contract])</f>
        <v>12.74</v>
      </c>
    </row>
    <row r="24" spans="6:7" ht="15" customHeight="1" x14ac:dyDescent="0.2">
      <c r="F24" s="2" t="s">
        <v>918</v>
      </c>
      <c r="G24" s="12">
        <f>SUM(Table3[CNA Hours Contract])</f>
        <v>2629.6277777777777</v>
      </c>
    </row>
    <row r="25" spans="6:7" ht="15" customHeight="1" x14ac:dyDescent="0.2">
      <c r="F25" s="2" t="s">
        <v>919</v>
      </c>
      <c r="G25" s="12">
        <f>SUM(Table3[NA TR Hours Contract])</f>
        <v>27.084999999999997</v>
      </c>
    </row>
    <row r="26" spans="6:7" ht="15" customHeight="1" x14ac:dyDescent="0.2">
      <c r="F26" s="2" t="s">
        <v>920</v>
      </c>
      <c r="G26" s="12">
        <f>SUM(Table3[Med Aide Hours Contract])</f>
        <v>87.309999999999988</v>
      </c>
    </row>
    <row r="27" spans="6:7" ht="15" customHeight="1" x14ac:dyDescent="0.2">
      <c r="F27" s="2" t="s">
        <v>909</v>
      </c>
      <c r="G27" s="12">
        <f>SUM(G19:G26)</f>
        <v>4402.7603333333336</v>
      </c>
    </row>
    <row r="28" spans="6:7" ht="15" customHeight="1" x14ac:dyDescent="0.2">
      <c r="F28" s="2" t="s">
        <v>924</v>
      </c>
      <c r="G28" s="12">
        <f>G3-G27</f>
        <v>70473.535555555529</v>
      </c>
    </row>
    <row r="29" spans="6:7" ht="15" customHeight="1" x14ac:dyDescent="0.2">
      <c r="F29" s="2" t="s">
        <v>925</v>
      </c>
      <c r="G29" s="26">
        <f>G27/G3</f>
        <v>5.8800455886155463E-2</v>
      </c>
    </row>
    <row r="30" spans="6:7" ht="15" customHeight="1" x14ac:dyDescent="0.2"/>
    <row r="31" spans="6:7" ht="15" customHeight="1" x14ac:dyDescent="0.2">
      <c r="G31" s="12"/>
    </row>
    <row r="32" spans="6:7" ht="15" customHeight="1" x14ac:dyDescent="0.2"/>
    <row r="33" spans="6:7" ht="15" customHeight="1" x14ac:dyDescent="0.2">
      <c r="F33" s="2" t="s">
        <v>910</v>
      </c>
      <c r="G33" s="25" t="s">
        <v>827</v>
      </c>
    </row>
    <row r="34" spans="6:7" ht="15" customHeight="1" x14ac:dyDescent="0.2">
      <c r="F34" s="28" t="s">
        <v>889</v>
      </c>
      <c r="G34" s="22">
        <f>I3</f>
        <v>3.9357940836350882</v>
      </c>
    </row>
    <row r="35" spans="6:7" ht="15" customHeight="1" x14ac:dyDescent="0.2">
      <c r="F35" s="12" t="s">
        <v>922</v>
      </c>
      <c r="G35" s="22">
        <f>I5</f>
        <v>0.7117082408597124</v>
      </c>
    </row>
    <row r="36" spans="6:7" ht="15" customHeight="1" x14ac:dyDescent="0.2">
      <c r="F36" s="12" t="s">
        <v>828</v>
      </c>
      <c r="G36" s="22">
        <f>I9</f>
        <v>0.91963973250788467</v>
      </c>
    </row>
    <row r="37" spans="6:7" ht="15" customHeight="1" x14ac:dyDescent="0.2">
      <c r="F37" s="12" t="s">
        <v>927</v>
      </c>
      <c r="G37" s="22">
        <f>I12</f>
        <v>2.3044461102674925</v>
      </c>
    </row>
    <row r="38" spans="6:7" ht="15" customHeight="1" x14ac:dyDescent="0.2"/>
    <row r="39" spans="6:7" ht="15" customHeight="1" x14ac:dyDescent="0.2"/>
    <row r="40" spans="6:7" ht="15" customHeight="1" x14ac:dyDescent="0.2"/>
    <row r="41" spans="6:7" ht="15" customHeight="1" x14ac:dyDescent="0.2"/>
    <row r="42" spans="6:7" ht="15" customHeight="1" x14ac:dyDescent="0.2"/>
    <row r="43" spans="6:7" ht="15" customHeight="1" x14ac:dyDescent="0.2"/>
    <row r="44" spans="6:7" ht="15" customHeight="1" x14ac:dyDescent="0.2"/>
    <row r="45" spans="6:7" ht="15" customHeight="1" x14ac:dyDescent="0.2"/>
    <row r="46" spans="6:7" ht="15" customHeight="1" x14ac:dyDescent="0.2"/>
    <row r="47" spans="6:7" ht="15" customHeight="1" x14ac:dyDescent="0.2"/>
    <row r="48" spans="6: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pageMargins left="0.7" right="0.7" top="0.75" bottom="0.75" header="0.3" footer="0.3"/>
  <pageSetup orientation="portrait" horizontalDpi="300" verticalDpi="300" r:id="rId1"/>
  <ignoredErrors>
    <ignoredError sqref="C3 C5:C7 H6:H8 H9:H15 I3:I15 H3:H4" calculatedColumn="1"/>
  </ignoredError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797E-2EFF-4EDA-98DE-5650C91D4B69}">
  <dimension ref="B32:C36"/>
  <sheetViews>
    <sheetView zoomScaleNormal="100" workbookViewId="0">
      <selection activeCell="H32" sqref="H32"/>
    </sheetView>
  </sheetViews>
  <sheetFormatPr baseColWidth="10" defaultColWidth="8.83203125" defaultRowHeight="15" x14ac:dyDescent="0.2"/>
  <sheetData>
    <row r="32" spans="2:3" ht="16" x14ac:dyDescent="0.2">
      <c r="B32" s="2"/>
      <c r="C32" s="25"/>
    </row>
    <row r="33" spans="2:3" ht="16" x14ac:dyDescent="0.2">
      <c r="B33" s="28"/>
      <c r="C33" s="22"/>
    </row>
    <row r="34" spans="2:3" ht="16" x14ac:dyDescent="0.2">
      <c r="B34" s="12"/>
      <c r="C34" s="22"/>
    </row>
    <row r="35" spans="2:3" ht="16" x14ac:dyDescent="0.2">
      <c r="B35" s="12"/>
      <c r="C35" s="22"/>
    </row>
    <row r="36" spans="2:3" ht="16" x14ac:dyDescent="0.2">
      <c r="B36" s="12"/>
      <c r="C36" s="22"/>
    </row>
  </sheetData>
  <pageMargins left="0.7" right="0.7" top="0.75" bottom="0.75" header="0.3" footer="0.3"/>
  <drawing r:id="rId1"/>
  <extLst>
    <ext xmlns:x15="http://schemas.microsoft.com/office/spreadsheetml/2010/11/main" uri="{F7C9EE02-42E1-4005-9D12-6889AFFD525C}">
      <x15:webExtensions xmlns:xm="http://schemas.microsoft.com/office/excel/2006/main">
        <x15:webExtension appRef="{A6DDE8EF-38AE-4F9B-B97D-BA0FCED26231}">
          <xm:f>'Summary Data'!$F$33:$G$37</xm:f>
        </x15:webExtension>
      </x15:webExtens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7B244-FE77-4BAE-9AD3-14D1FC99984C}">
  <dimension ref="B2:D28"/>
  <sheetViews>
    <sheetView zoomScale="70" zoomScaleNormal="70" workbookViewId="0"/>
  </sheetViews>
  <sheetFormatPr baseColWidth="10" defaultColWidth="8.83203125" defaultRowHeight="16" x14ac:dyDescent="0.2"/>
  <cols>
    <col min="1" max="1" width="100.1640625" style="2" customWidth="1"/>
    <col min="2" max="2" width="4.1640625" style="2" customWidth="1"/>
    <col min="3" max="3" width="21.6640625" style="2" customWidth="1"/>
    <col min="4" max="4" width="66.83203125" style="2" customWidth="1"/>
    <col min="5" max="16384" width="8.83203125" style="2"/>
  </cols>
  <sheetData>
    <row r="2" spans="2:4" ht="24" x14ac:dyDescent="0.3">
      <c r="C2" s="30" t="s">
        <v>930</v>
      </c>
      <c r="D2" s="31"/>
    </row>
    <row r="3" spans="2:4" x14ac:dyDescent="0.2">
      <c r="C3" s="32" t="s">
        <v>826</v>
      </c>
      <c r="D3" s="33" t="s">
        <v>931</v>
      </c>
    </row>
    <row r="4" spans="2:4" x14ac:dyDescent="0.2">
      <c r="C4" s="34" t="s">
        <v>827</v>
      </c>
      <c r="D4" s="35" t="s">
        <v>932</v>
      </c>
    </row>
    <row r="5" spans="2:4" x14ac:dyDescent="0.2">
      <c r="C5" s="34" t="s">
        <v>828</v>
      </c>
      <c r="D5" s="35" t="s">
        <v>933</v>
      </c>
    </row>
    <row r="6" spans="2:4" ht="15.75" customHeight="1" x14ac:dyDescent="0.2">
      <c r="C6" s="34" t="s">
        <v>885</v>
      </c>
      <c r="D6" s="35" t="s">
        <v>934</v>
      </c>
    </row>
    <row r="7" spans="2:4" ht="15.5" customHeight="1" x14ac:dyDescent="0.2">
      <c r="C7" s="34" t="s">
        <v>893</v>
      </c>
      <c r="D7" s="35" t="s">
        <v>935</v>
      </c>
    </row>
    <row r="8" spans="2:4" x14ac:dyDescent="0.2">
      <c r="C8" s="34" t="s">
        <v>936</v>
      </c>
      <c r="D8" s="35" t="s">
        <v>937</v>
      </c>
    </row>
    <row r="9" spans="2:4" x14ac:dyDescent="0.2">
      <c r="C9" s="36" t="s">
        <v>938</v>
      </c>
      <c r="D9" s="34" t="s">
        <v>939</v>
      </c>
    </row>
    <row r="10" spans="2:4" x14ac:dyDescent="0.2">
      <c r="B10" s="37"/>
      <c r="C10" s="34" t="s">
        <v>940</v>
      </c>
      <c r="D10" s="35" t="s">
        <v>941</v>
      </c>
    </row>
    <row r="11" spans="2:4" x14ac:dyDescent="0.2">
      <c r="C11" s="34" t="s">
        <v>942</v>
      </c>
      <c r="D11" s="35" t="s">
        <v>943</v>
      </c>
    </row>
    <row r="12" spans="2:4" x14ac:dyDescent="0.2">
      <c r="C12" s="34" t="s">
        <v>944</v>
      </c>
      <c r="D12" s="35" t="s">
        <v>945</v>
      </c>
    </row>
    <row r="13" spans="2:4" x14ac:dyDescent="0.2">
      <c r="C13" s="34" t="s">
        <v>940</v>
      </c>
      <c r="D13" s="35" t="s">
        <v>941</v>
      </c>
    </row>
    <row r="14" spans="2:4" x14ac:dyDescent="0.2">
      <c r="C14" s="34" t="s">
        <v>942</v>
      </c>
      <c r="D14" s="35" t="s">
        <v>946</v>
      </c>
    </row>
    <row r="15" spans="2:4" x14ac:dyDescent="0.2">
      <c r="C15" s="38" t="s">
        <v>944</v>
      </c>
      <c r="D15" s="39" t="s">
        <v>945</v>
      </c>
    </row>
    <row r="17" spans="3:4" ht="24" x14ac:dyDescent="0.3">
      <c r="C17" s="30" t="s">
        <v>947</v>
      </c>
      <c r="D17" s="31"/>
    </row>
    <row r="18" spans="3:4" x14ac:dyDescent="0.2">
      <c r="C18" s="34" t="s">
        <v>827</v>
      </c>
      <c r="D18" s="35" t="s">
        <v>948</v>
      </c>
    </row>
    <row r="19" spans="3:4" x14ac:dyDescent="0.2">
      <c r="C19" s="34" t="s">
        <v>889</v>
      </c>
      <c r="D19" s="35" t="s">
        <v>949</v>
      </c>
    </row>
    <row r="20" spans="3:4" x14ac:dyDescent="0.2">
      <c r="C20" s="36" t="s">
        <v>950</v>
      </c>
      <c r="D20" s="34" t="s">
        <v>951</v>
      </c>
    </row>
    <row r="21" spans="3:4" x14ac:dyDescent="0.2">
      <c r="C21" s="34" t="s">
        <v>952</v>
      </c>
      <c r="D21" s="35" t="s">
        <v>953</v>
      </c>
    </row>
    <row r="22" spans="3:4" x14ac:dyDescent="0.2">
      <c r="C22" s="34" t="s">
        <v>954</v>
      </c>
      <c r="D22" s="35" t="s">
        <v>955</v>
      </c>
    </row>
    <row r="23" spans="3:4" x14ac:dyDescent="0.2">
      <c r="C23" s="34" t="s">
        <v>956</v>
      </c>
      <c r="D23" s="35" t="s">
        <v>957</v>
      </c>
    </row>
    <row r="24" spans="3:4" x14ac:dyDescent="0.2">
      <c r="C24" s="34" t="s">
        <v>958</v>
      </c>
      <c r="D24" s="35" t="s">
        <v>959</v>
      </c>
    </row>
    <row r="25" spans="3:4" x14ac:dyDescent="0.2">
      <c r="C25" s="34" t="s">
        <v>888</v>
      </c>
      <c r="D25" s="35" t="s">
        <v>960</v>
      </c>
    </row>
    <row r="26" spans="3:4" x14ac:dyDescent="0.2">
      <c r="C26" s="34" t="s">
        <v>954</v>
      </c>
      <c r="D26" s="35" t="s">
        <v>955</v>
      </c>
    </row>
    <row r="27" spans="3:4" x14ac:dyDescent="0.2">
      <c r="C27" s="34" t="s">
        <v>956</v>
      </c>
      <c r="D27" s="35" t="s">
        <v>957</v>
      </c>
    </row>
    <row r="28" spans="3:4" x14ac:dyDescent="0.2">
      <c r="C28" s="38" t="s">
        <v>958</v>
      </c>
      <c r="D28" s="39" t="s">
        <v>959</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29DBE2DD9EFD4B81439A397942DC8A" ma:contentTypeVersion="14" ma:contentTypeDescription="Create a new document." ma:contentTypeScope="" ma:versionID="78b777ca918e757a8f13711daac4caa0">
  <xsd:schema xmlns:xsd="http://www.w3.org/2001/XMLSchema" xmlns:xs="http://www.w3.org/2001/XMLSchema" xmlns:p="http://schemas.microsoft.com/office/2006/metadata/properties" xmlns:ns1="http://schemas.microsoft.com/sharepoint/v3" xmlns:ns2="821b467c-dfb8-4b22-84bd-4d3765027b35" xmlns:ns3="1e6f2d80-2360-440b-a86f-4e374efa82c3" targetNamespace="http://schemas.microsoft.com/office/2006/metadata/properties" ma:root="true" ma:fieldsID="1702847fecbbaaede85b5eb2d7016cd6" ns1:_="" ns2:_="" ns3:_="">
    <xsd:import namespace="http://schemas.microsoft.com/sharepoint/v3"/>
    <xsd:import namespace="821b467c-dfb8-4b22-84bd-4d3765027b35"/>
    <xsd:import namespace="1e6f2d80-2360-440b-a86f-4e374efa82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PublishingStartDate" minOccurs="0"/>
                <xsd:element ref="ns1:PublishingExpirationDate"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1b467c-dfb8-4b22-84bd-4d3765027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2d80-2360-440b-a86f-4e374efa82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2 2 7 a d c 4 6 - e 6 7 d - 4 4 3 9 - 9 9 f 0 - 5 f b e 7 0 9 a f 9 5 c "   x m l n s = " h t t p : / / s c h e m a s . m i c r o s o f t . c o m / D a t a M a s h u p " > A A A A A B Q D A A B Q S w M E F A A C A A g A B m c E U 3 4 p H o q k A A A A 9 Q A A A B I A H A B D b 2 5 m a W c v U G F j a 2 F n Z S 5 4 b W w g o h g A K K A U A A A A A A A A A A A A A A A A A A A A A A A A A A A A h Y 9 N D o I w F I S v Q r q n R f y J k k d Z u J X E h G j c N q V C I z w M L Z a 7 u f B I X k G M o u 5 c z n z f Y u Z + v U H S 1 5 V 3 U a 3 R D c Z k Q g P i K Z R N r r G I S W e P / p I k H L Z C n k S h v E F G E / U m j 0 l p 7 T l i z D l H 3 Z Q 2 b c H C I J i w Q 7 r J Z K l q Q T 6 y / i / 7 G o 0 V K B X h s H + N 4 S F d z e l i N k w C N n a Q a v z y c G B P + l P C u q t s 1 y q u 0 N 9 l w M Y I 7 H 2 B P w B Q S w M E F A A C A A g A B m c E 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Z n B F M o i k e 4 D g A A A B E A A A A T A B w A R m 9 y b X V s Y X M v U 2 V j d G l v b j E u b S C i G A A o o B Q A A A A A A A A A A A A A A A A A A A A A A A A A A A A r T k 0 u y c z P U w i G 0 I b W A F B L A Q I t A B Q A A g A I A A Z n B F N + K R 6 K p A A A A P U A A A A S A A A A A A A A A A A A A A A A A A A A A A B D b 2 5 m a W c v U G F j a 2 F n Z S 5 4 b W x Q S w E C L Q A U A A I A C A A G Z w R T D 8 r p q 6 Q A A A D p A A A A E w A A A A A A A A A A A A A A A A D w A A A A W 0 N v b n R l b n R f V H l w Z X N d L n h t b F B L A Q I t A B Q A A g A I A A Z n B F 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S x s T x B x u / E K f + l d D n j e J h w A A A A A C A A A A A A A Q Z g A A A A E A A C A A A A B / g o N M V w L O 0 o a + A h D 1 / m w 5 h 2 e L 8 h d f U / y 2 Y c e T n S T t x Q A A A A A O g A A A A A I A A C A A A A D v O w m r p C 7 5 4 F y o c u S H v / 2 k A h Z 2 s 3 P M 7 W n J n / 0 2 X G H e 5 F A A A A C q b 1 t 5 L p m U m z U B I X Y S H / b q S q r u 3 D l y H + B + h Z q C e X 0 r 6 q h + s W Z N 8 A I 7 4 e 9 w 4 v i i e p 3 6 5 l V + P d V b O i O N e v N e M 8 L + g b m u Z m x W P Q 2 l d R x s + O s U Y U A A A A C m S / I 0 0 Y d 8 V 2 K T x J r R Z B d y C c Z K 4 U v J b x w P S 7 J c 7 z q t w S 8 I t n O M u 2 I 0 m V G x O S 5 O I x L 6 g M G g 7 0 d M t n z t 4 0 I L p o O z < / D a t a M a s h u p > 
</file>

<file path=customXml/itemProps1.xml><?xml version="1.0" encoding="utf-8"?>
<ds:datastoreItem xmlns:ds="http://schemas.openxmlformats.org/officeDocument/2006/customXml" ds:itemID="{99D8DEA6-8399-4782-AA8A-978F71E97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1b467c-dfb8-4b22-84bd-4d3765027b35"/>
    <ds:schemaRef ds:uri="1e6f2d80-2360-440b-a86f-4e374efa8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A78C87-9C50-4B89-8943-4875E653C8AA}">
  <ds:schemaRefs>
    <ds:schemaRef ds:uri="http://schemas.microsoft.com/office/infopath/2007/PartnerControls"/>
    <ds:schemaRef ds:uri="http://schemas.openxmlformats.org/package/2006/metadata/core-properties"/>
    <ds:schemaRef ds:uri="1e6f2d80-2360-440b-a86f-4e374efa82c3"/>
    <ds:schemaRef ds:uri="http://schemas.microsoft.com/office/2006/documentManagement/types"/>
    <ds:schemaRef ds:uri="821b467c-dfb8-4b22-84bd-4d3765027b35"/>
    <ds:schemaRef ds:uri="http://www.w3.org/XML/1998/namespace"/>
    <ds:schemaRef ds:uri="http://purl.org/dc/elements/1.1/"/>
    <ds:schemaRef ds:uri="http://purl.org/dc/dcmitype/"/>
    <ds:schemaRef ds:uri="http://schemas.microsoft.com/sharepoint/v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D8F2965-B12E-452A-8843-79FC2160E3CC}">
  <ds:schemaRefs>
    <ds:schemaRef ds:uri="http://schemas.microsoft.com/sharepoint/v3/contenttype/forms"/>
  </ds:schemaRefs>
</ds:datastoreItem>
</file>

<file path=customXml/itemProps4.xml><?xml version="1.0" encoding="utf-8"?>
<ds:datastoreItem xmlns:ds="http://schemas.openxmlformats.org/officeDocument/2006/customXml" ds:itemID="{EF90438F-65AC-4696-B849-6BA41A9EDB6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Nurse</vt:lpstr>
      <vt:lpstr>Contract</vt:lpstr>
      <vt:lpstr>Non-Nurse</vt:lpstr>
      <vt:lpstr>Summary Data</vt:lpstr>
      <vt:lpstr>Charts</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Hayley Cronquist</cp:lastModifiedBy>
  <dcterms:created xsi:type="dcterms:W3CDTF">2021-07-15T14:38:51Z</dcterms:created>
  <dcterms:modified xsi:type="dcterms:W3CDTF">2021-08-13T18:47:38Z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0x0101009129DBE2DD9EFD4B81439A397942DC8A</vt:lpwstr>
  </property>
</Properties>
</file>